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drawings/drawing5.xml" ContentType="application/vnd.openxmlformats-officedocument.drawing+xml"/>
  <Override PartName="/xl/tables/table2.xml" ContentType="application/vnd.openxmlformats-officedocument.spreadsheetml.table+xml"/>
  <Override PartName="/xl/drawings/drawing6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tables/table5.xml" ContentType="application/vnd.openxmlformats-officedocument.spreadsheetml.table+xml"/>
  <Override PartName="/xl/drawings/drawing9.xml" ContentType="application/vnd.openxmlformats-officedocument.drawing+xml"/>
  <Override PartName="/xl/tables/table6.xml" ContentType="application/vnd.openxmlformats-officedocument.spreadsheetml.table+xml"/>
  <Override PartName="/xl/drawings/drawing10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stofs02.eunorth.connexcorp.net\Users2$\915491\Documents\Privat\Learnesy\Webbinarium\"/>
    </mc:Choice>
  </mc:AlternateContent>
  <xr:revisionPtr revIDLastSave="0" documentId="13_ncr:1_{B8826A04-9993-467A-A9FE-44132091F571}" xr6:coauthVersionLast="47" xr6:coauthVersionMax="47" xr10:uidLastSave="{00000000-0000-0000-0000-000000000000}"/>
  <bookViews>
    <workbookView xWindow="19090" yWindow="-110" windowWidth="38620" windowHeight="21220" xr2:uid="{F47D42C9-F8EB-4E81-84E0-DDFAFA734DEA}"/>
  </bookViews>
  <sheets>
    <sheet name="Agenda" sheetId="1" r:id="rId1"/>
    <sheet name="Bakrund" sheetId="8" r:id="rId2"/>
    <sheet name="Förklaring" sheetId="12" r:id="rId3"/>
    <sheet name="Övning 1" sheetId="13" r:id="rId4"/>
    <sheet name="Övning 2" sheetId="15" r:id="rId5"/>
    <sheet name="Övning 3" sheetId="17" r:id="rId6"/>
    <sheet name="Övning 4" sheetId="19" r:id="rId7"/>
    <sheet name="Övning 5 överkurs" sheetId="21" r:id="rId8"/>
    <sheet name="Övn 1 facit" sheetId="9" r:id="rId9"/>
    <sheet name="Övning 2 facit" sheetId="14" r:id="rId10"/>
    <sheet name="Övning 3 facit" sheetId="16" r:id="rId11"/>
    <sheet name="Övning 4 facit" sheetId="18" r:id="rId12"/>
    <sheet name="Övning 5 facit överkurs" sheetId="20" r:id="rId13"/>
  </sheets>
  <definedNames>
    <definedName name="_xlnm._FilterDatabase" localSheetId="8" hidden="1">'Övn 1 facit'!$B$2:$H$30</definedName>
    <definedName name="_xlnm._FilterDatabase" localSheetId="3" hidden="1">'Övning 1'!$B$2:$H$30</definedName>
    <definedName name="_xlnm._FilterDatabase" localSheetId="6" hidden="1">'Övning 4'!$B$2:$C$2</definedName>
    <definedName name="_xlnm._FilterDatabase" localSheetId="11" hidden="1">'Övning 4 facit'!$B$2:$C$2</definedName>
    <definedName name="_xlnm._FilterDatabase" localSheetId="12" hidden="1">'Övning 5 facit överkurs'!$B$3:$B$3</definedName>
    <definedName name="_xlnm._FilterDatabase" localSheetId="7" hidden="1">'Övning 5 överkurs'!$B$3:$B$3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8" l="1"/>
  <c r="H23" i="13"/>
  <c r="H22" i="13"/>
  <c r="H21" i="13"/>
  <c r="H20" i="13"/>
  <c r="H19" i="13"/>
  <c r="H18" i="13"/>
  <c r="H17" i="13"/>
  <c r="H16" i="13"/>
  <c r="H15" i="13"/>
  <c r="H14" i="13"/>
  <c r="H13" i="13"/>
  <c r="H12" i="13"/>
  <c r="H11" i="13"/>
  <c r="H10" i="13"/>
  <c r="H9" i="13"/>
  <c r="H8" i="13"/>
  <c r="H7" i="13"/>
  <c r="H6" i="13"/>
  <c r="H5" i="13"/>
  <c r="H4" i="13"/>
  <c r="H24" i="13" s="1"/>
  <c r="H3" i="13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5" i="9"/>
  <c r="H4" i="9"/>
  <c r="H3" i="9"/>
  <c r="F8" i="9"/>
  <c r="J4" i="16"/>
  <c r="K4" i="21"/>
  <c r="G4" i="21"/>
  <c r="G16" i="21" s="1"/>
  <c r="H3" i="21"/>
  <c r="I3" i="21" s="1"/>
  <c r="C5" i="20" a="1"/>
  <c r="C5" i="20" s="1"/>
  <c r="H3" i="20"/>
  <c r="I3" i="20" s="1"/>
  <c r="G4" i="20"/>
  <c r="H4" i="20" s="1"/>
  <c r="I4" i="20" s="1"/>
  <c r="K4" i="20"/>
  <c r="H4" i="19"/>
  <c r="H4" i="18"/>
  <c r="C4" i="18"/>
  <c r="C5" i="18"/>
  <c r="C6" i="18"/>
  <c r="C7" i="18"/>
  <c r="C8" i="18"/>
  <c r="C9" i="18"/>
  <c r="C10" i="18"/>
  <c r="C11" i="18"/>
  <c r="C12" i="18"/>
  <c r="C13" i="18"/>
  <c r="C14" i="18"/>
  <c r="C15" i="18"/>
  <c r="C16" i="18"/>
  <c r="C17" i="18"/>
  <c r="C18" i="18"/>
  <c r="C19" i="18"/>
  <c r="C20" i="18"/>
  <c r="C21" i="18"/>
  <c r="C22" i="18"/>
  <c r="C23" i="18"/>
  <c r="C24" i="18"/>
  <c r="C25" i="18"/>
  <c r="C26" i="18"/>
  <c r="C27" i="18"/>
  <c r="C28" i="18"/>
  <c r="C29" i="18"/>
  <c r="C30" i="18"/>
  <c r="C31" i="18"/>
  <c r="C32" i="18"/>
  <c r="J4" i="17"/>
  <c r="B32" i="16" a="1"/>
  <c r="B32" i="16" s="1"/>
  <c r="B28" i="16" a="1"/>
  <c r="B28" i="16" s="1"/>
  <c r="B28" i="14" a="1"/>
  <c r="B28" i="14" s="1"/>
  <c r="C30" i="14" a="1"/>
  <c r="C30" i="14" s="1"/>
  <c r="J4" i="15"/>
  <c r="J4" i="14"/>
  <c r="J15" i="13"/>
  <c r="J13" i="13"/>
  <c r="G4" i="9"/>
  <c r="G5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3" i="9"/>
  <c r="J15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7" i="9"/>
  <c r="F6" i="9"/>
  <c r="F5" i="9"/>
  <c r="F4" i="9"/>
  <c r="F3" i="9"/>
  <c r="G28" i="21" l="1"/>
  <c r="H28" i="21" s="1"/>
  <c r="I28" i="21" s="1"/>
  <c r="H16" i="21"/>
  <c r="I16" i="21" s="1"/>
  <c r="G5" i="21"/>
  <c r="H4" i="21"/>
  <c r="I4" i="21" s="1"/>
  <c r="G5" i="20"/>
  <c r="G6" i="20" s="1"/>
  <c r="G7" i="20" s="1"/>
  <c r="G8" i="20" s="1"/>
  <c r="G9" i="20" s="1"/>
  <c r="G10" i="20" s="1"/>
  <c r="G11" i="20" s="1"/>
  <c r="G12" i="20" s="1"/>
  <c r="G13" i="20" s="1"/>
  <c r="G14" i="20" s="1"/>
  <c r="G15" i="20" s="1"/>
  <c r="G27" i="20" s="1"/>
  <c r="I27" i="20" s="1"/>
  <c r="G16" i="20"/>
  <c r="G28" i="20" s="1"/>
  <c r="H28" i="20" s="1"/>
  <c r="I28" i="20" s="1"/>
  <c r="H16" i="20"/>
  <c r="I16" i="20" s="1"/>
  <c r="G6" i="21" l="1"/>
  <c r="H5" i="21"/>
  <c r="I5" i="21" s="1"/>
  <c r="G17" i="21"/>
  <c r="I6" i="20"/>
  <c r="H9" i="20"/>
  <c r="I9" i="20" s="1"/>
  <c r="H15" i="20"/>
  <c r="I15" i="20" s="1"/>
  <c r="G18" i="20"/>
  <c r="I10" i="20"/>
  <c r="H5" i="20"/>
  <c r="I5" i="20" s="1"/>
  <c r="G24" i="20"/>
  <c r="H24" i="20" s="1"/>
  <c r="I24" i="20" s="1"/>
  <c r="H7" i="20"/>
  <c r="I7" i="20" s="1"/>
  <c r="G22" i="20"/>
  <c r="H22" i="20" s="1"/>
  <c r="I22" i="20" s="1"/>
  <c r="H11" i="20"/>
  <c r="I11" i="20" s="1"/>
  <c r="G19" i="20"/>
  <c r="H19" i="20" s="1"/>
  <c r="I19" i="20" s="1"/>
  <c r="H12" i="20"/>
  <c r="I12" i="20" s="1"/>
  <c r="G20" i="20"/>
  <c r="H20" i="20" s="1"/>
  <c r="I20" i="20" s="1"/>
  <c r="G25" i="20"/>
  <c r="I25" i="20" s="1"/>
  <c r="H8" i="20"/>
  <c r="I8" i="20" s="1"/>
  <c r="H13" i="20"/>
  <c r="I13" i="20" s="1"/>
  <c r="G21" i="20"/>
  <c r="H21" i="20" s="1"/>
  <c r="I21" i="20" s="1"/>
  <c r="H14" i="20"/>
  <c r="I14" i="20" s="1"/>
  <c r="G17" i="20"/>
  <c r="G29" i="20" s="1"/>
  <c r="H29" i="20" s="1"/>
  <c r="I29" i="20" s="1"/>
  <c r="G26" i="20"/>
  <c r="I26" i="20" s="1"/>
  <c r="G23" i="20"/>
  <c r="H23" i="20" s="1"/>
  <c r="I23" i="20" s="1"/>
  <c r="I18" i="20"/>
  <c r="G30" i="20"/>
  <c r="H30" i="20" s="1"/>
  <c r="I30" i="20" s="1"/>
  <c r="J13" i="9"/>
  <c r="B11" i="1"/>
  <c r="AA12" i="1"/>
  <c r="B12" i="1" s="1"/>
  <c r="G29" i="21" l="1"/>
  <c r="H29" i="21" s="1"/>
  <c r="I29" i="21" s="1"/>
  <c r="H17" i="21"/>
  <c r="I17" i="21" s="1"/>
  <c r="G7" i="21"/>
  <c r="I6" i="21"/>
  <c r="G18" i="21"/>
  <c r="G31" i="20"/>
  <c r="H31" i="20" s="1"/>
  <c r="I31" i="20" s="1"/>
  <c r="G32" i="20"/>
  <c r="H32" i="20" s="1"/>
  <c r="I32" i="20" s="1"/>
  <c r="H17" i="20"/>
  <c r="I17" i="20" s="1"/>
  <c r="H24" i="9"/>
  <c r="AA13" i="1"/>
  <c r="I18" i="21" l="1"/>
  <c r="G30" i="21"/>
  <c r="H30" i="21" s="1"/>
  <c r="I30" i="21" s="1"/>
  <c r="G8" i="21"/>
  <c r="H7" i="21"/>
  <c r="I7" i="21" s="1"/>
  <c r="G19" i="21"/>
  <c r="AA14" i="1"/>
  <c r="B13" i="1"/>
  <c r="H19" i="21" l="1"/>
  <c r="I19" i="21" s="1"/>
  <c r="G31" i="21"/>
  <c r="H31" i="21" s="1"/>
  <c r="I31" i="21" s="1"/>
  <c r="G20" i="21"/>
  <c r="G9" i="21"/>
  <c r="H8" i="21"/>
  <c r="I8" i="21" s="1"/>
  <c r="B14" i="1"/>
  <c r="AA15" i="1"/>
  <c r="G32" i="21" l="1"/>
  <c r="H32" i="21" s="1"/>
  <c r="I32" i="21" s="1"/>
  <c r="H20" i="21"/>
  <c r="I20" i="21" s="1"/>
  <c r="G10" i="21"/>
  <c r="H9" i="21"/>
  <c r="I9" i="21" s="1"/>
  <c r="G21" i="21"/>
  <c r="H21" i="21" s="1"/>
  <c r="I21" i="21" s="1"/>
  <c r="B15" i="1"/>
  <c r="AA16" i="1"/>
  <c r="G11" i="21" l="1"/>
  <c r="I10" i="21"/>
  <c r="G22" i="21"/>
  <c r="H22" i="21" s="1"/>
  <c r="I22" i="21" s="1"/>
  <c r="B16" i="1"/>
  <c r="AA17" i="1"/>
  <c r="H11" i="21" l="1"/>
  <c r="I11" i="21" s="1"/>
  <c r="G23" i="21"/>
  <c r="H23" i="21" s="1"/>
  <c r="I23" i="21" s="1"/>
  <c r="G12" i="21"/>
  <c r="AA18" i="1"/>
  <c r="AA19" i="1" s="1"/>
  <c r="B19" i="1" s="1"/>
  <c r="B17" i="1"/>
  <c r="H12" i="21" l="1"/>
  <c r="I12" i="21" s="1"/>
  <c r="G24" i="21"/>
  <c r="H24" i="21" s="1"/>
  <c r="I24" i="21" s="1"/>
  <c r="G13" i="21"/>
  <c r="B18" i="1"/>
  <c r="G14" i="21" l="1"/>
  <c r="H13" i="21"/>
  <c r="I13" i="21" s="1"/>
  <c r="G25" i="21"/>
  <c r="I25" i="21" s="1"/>
  <c r="G15" i="21" l="1"/>
  <c r="H14" i="21"/>
  <c r="I14" i="21" s="1"/>
  <c r="G26" i="21"/>
  <c r="I26" i="21" s="1"/>
  <c r="H15" i="21" l="1"/>
  <c r="I15" i="21" s="1"/>
  <c r="G27" i="21"/>
  <c r="I27" i="2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<sst xmlns="http://schemas.openxmlformats.org/spreadsheetml/2006/main" count="728" uniqueCount="168">
  <si>
    <t>Learnesy i samarbete med Carl Stiller</t>
  </si>
  <si>
    <t>www.castec.se</t>
  </si>
  <si>
    <t>linkedin.com/in/carlstiller/</t>
  </si>
  <si>
    <t>Innehåll</t>
  </si>
  <si>
    <t>Presentation Learnesy</t>
  </si>
  <si>
    <t>Kategori</t>
  </si>
  <si>
    <t>Produkt</t>
  </si>
  <si>
    <t>Datum</t>
  </si>
  <si>
    <t>Pris</t>
  </si>
  <si>
    <t>Qty</t>
  </si>
  <si>
    <t>Belopp</t>
  </si>
  <si>
    <t>Skor</t>
  </si>
  <si>
    <t>Joggingskor</t>
  </si>
  <si>
    <t>Gymskor</t>
  </si>
  <si>
    <t>Tröjor</t>
  </si>
  <si>
    <t>Gymtröja</t>
  </si>
  <si>
    <t>Löpartröja</t>
  </si>
  <si>
    <t>Byxor</t>
  </si>
  <si>
    <t>Gymbyxor</t>
  </si>
  <si>
    <t>Löparshorts</t>
  </si>
  <si>
    <t>Gymshorts</t>
  </si>
  <si>
    <t>Ny data</t>
  </si>
  <si>
    <t>Aktiviteter</t>
  </si>
  <si>
    <t>Fördelar:</t>
  </si>
  <si>
    <t xml:space="preserve">Syfte och Användning </t>
  </si>
  <si>
    <t>Pivotdesign (del 2)</t>
  </si>
  <si>
    <t>Förklaring till XLETAUPP</t>
  </si>
  <si>
    <t>Webbinarium nr 3: XLETAUPP</t>
  </si>
  <si>
    <t>Carl Stiller</t>
  </si>
  <si>
    <t>Skillnad mot LETARAD</t>
  </si>
  <si>
    <t xml:space="preserve">Det är en förbättrad version av LETAUPP, Om du använder Microsoft 365 använder du XLETAUPP – det går inte bara snabbare utan du kan också söka i valfri riktning </t>
  </si>
  <si>
    <t xml:space="preserve">Egenskap                     </t>
  </si>
  <si>
    <t xml:space="preserve">XLETAUPP                              </t>
  </si>
  <si>
    <t xml:space="preserve">LETARAD                    </t>
  </si>
  <si>
    <t xml:space="preserve">Använder matriser               </t>
  </si>
  <si>
    <t xml:space="preserve">Uppslagsmatris och returnerad matris            </t>
  </si>
  <si>
    <t xml:space="preserve">Enstaka tabellmatris och           </t>
  </si>
  <si>
    <t xml:space="preserve">                                 </t>
  </si>
  <si>
    <t xml:space="preserve">                                                </t>
  </si>
  <si>
    <t xml:space="preserve">kolumnindexnummer                 </t>
  </si>
  <si>
    <t xml:space="preserve">Returnerar flera objekt         </t>
  </si>
  <si>
    <t xml:space="preserve">Kan returnera en matris med flera objekt   </t>
  </si>
  <si>
    <t>Returnerar bara ett enskilt värde</t>
  </si>
  <si>
    <t xml:space="preserve">Söker från vänster till höger    </t>
  </si>
  <si>
    <t xml:space="preserve">Kan söka både till vänster och höger           </t>
  </si>
  <si>
    <t xml:space="preserve">Bara från vänster till höger       </t>
  </si>
  <si>
    <t>Standardinställning för matchning</t>
  </si>
  <si>
    <t xml:space="preserve">Exakt matchning                                  </t>
  </si>
  <si>
    <t xml:space="preserve">Ungefärlig matchning, kräver        </t>
  </si>
  <si>
    <t xml:space="preserve">"FALSKT" för exakt matchning       </t>
  </si>
  <si>
    <t xml:space="preserve">Prestandaförbättringar           </t>
  </si>
  <si>
    <t xml:space="preserve">Arbete mycket snabbare i större dataset         </t>
  </si>
  <si>
    <t xml:space="preserve"> -                                  </t>
  </si>
  <si>
    <t xml:space="preserve">Rekommenderad användning        </t>
  </si>
  <si>
    <t xml:space="preserve">Använd om du vill returnera flera objekt eller </t>
  </si>
  <si>
    <t xml:space="preserve">Använd om du vill söka i en rad   </t>
  </si>
  <si>
    <t xml:space="preserve">arbeta med två matriser                        </t>
  </si>
  <si>
    <t xml:space="preserve">eller kolumn, eller om du vill    </t>
  </si>
  <si>
    <t xml:space="preserve">söka i flera rader och kolumner   </t>
  </si>
  <si>
    <t>Marg%</t>
  </si>
  <si>
    <t>Sätt "if not found" till 0</t>
  </si>
  <si>
    <t>BV-marginal</t>
  </si>
  <si>
    <t>Mappa in marg%</t>
  </si>
  <si>
    <t>Mappa in pris</t>
  </si>
  <si>
    <t>Om en matris är högre än vad den är bred (fler rader än kolumner) söker LETAUPP i den första kolumnen.</t>
  </si>
  <si>
    <t>Summering</t>
  </si>
  <si>
    <t>Mappa in alla dimensioner med "BV-marginal" som letauppvärde</t>
  </si>
  <si>
    <t>Sätt TRANSPONERA främför formeln och applicera i C30</t>
  </si>
  <si>
    <t>*</t>
  </si>
  <si>
    <t>Viola</t>
  </si>
  <si>
    <t>Johan</t>
  </si>
  <si>
    <t>Evert</t>
  </si>
  <si>
    <t>Ewa</t>
  </si>
  <si>
    <t>Lea</t>
  </si>
  <si>
    <t>Bengt</t>
  </si>
  <si>
    <t>Fia</t>
  </si>
  <si>
    <t>Bo</t>
  </si>
  <si>
    <t>Loa</t>
  </si>
  <si>
    <t>Vincent</t>
  </si>
  <si>
    <t>Erik</t>
  </si>
  <si>
    <t>Emil</t>
  </si>
  <si>
    <t>Karin</t>
  </si>
  <si>
    <t>Axel</t>
  </si>
  <si>
    <t>Gabriel</t>
  </si>
  <si>
    <t>Olga</t>
  </si>
  <si>
    <t>Peter</t>
  </si>
  <si>
    <t>Lennart</t>
  </si>
  <si>
    <t>Vilma</t>
  </si>
  <si>
    <t>Ove</t>
  </si>
  <si>
    <t>Olle</t>
  </si>
  <si>
    <t>Adam</t>
  </si>
  <si>
    <t>Aron</t>
  </si>
  <si>
    <t>Olivia</t>
  </si>
  <si>
    <t>Ragnhild</t>
  </si>
  <si>
    <t>Måns</t>
  </si>
  <si>
    <t>Ragnar</t>
  </si>
  <si>
    <t>Putte</t>
  </si>
  <si>
    <t>Nils</t>
  </si>
  <si>
    <t>Nils Andersson</t>
  </si>
  <si>
    <t>Viola Johansson</t>
  </si>
  <si>
    <t>Johan Karlsson</t>
  </si>
  <si>
    <t>Evert Nilsson</t>
  </si>
  <si>
    <t>Ewa Eriksson</t>
  </si>
  <si>
    <t>Lea Larsson</t>
  </si>
  <si>
    <t>Bengt Olsson</t>
  </si>
  <si>
    <t>Fia Persson</t>
  </si>
  <si>
    <t>Bo Svensson</t>
  </si>
  <si>
    <t>Loa Gustafsson</t>
  </si>
  <si>
    <t>Vincent Pettersson</t>
  </si>
  <si>
    <t>Erik Jonsson</t>
  </si>
  <si>
    <t>Emil Jansson</t>
  </si>
  <si>
    <t>Karin Hansson</t>
  </si>
  <si>
    <t>Gabriel Jönsson</t>
  </si>
  <si>
    <t>Olga Lindberg</t>
  </si>
  <si>
    <t>Peter Jakobsson</t>
  </si>
  <si>
    <t>Lennart Magnusson</t>
  </si>
  <si>
    <t>Vilma Lindström</t>
  </si>
  <si>
    <t>Ove Olofsson</t>
  </si>
  <si>
    <t>Olle Lindqvist</t>
  </si>
  <si>
    <t>Adam Lindgren</t>
  </si>
  <si>
    <t>Aron Berg</t>
  </si>
  <si>
    <t>Olivia Axelsson</t>
  </si>
  <si>
    <t>Ragnhild Lundberg</t>
  </si>
  <si>
    <t>Måns Lind</t>
  </si>
  <si>
    <t>Ragnar Lundgren</t>
  </si>
  <si>
    <t>Putte Lundqvist</t>
  </si>
  <si>
    <t>Förnamn</t>
  </si>
  <si>
    <t>Efternamn</t>
  </si>
  <si>
    <t>Namn</t>
  </si>
  <si>
    <t>Abbe</t>
  </si>
  <si>
    <t>Abbe Bergström</t>
  </si>
  <si>
    <t>Hitta hela namnet till alla anställda som bara har förnamn i kolumn B</t>
  </si>
  <si>
    <t>Välj match mode 2 vilket godkänner användandet av Joker-funktionen</t>
  </si>
  <si>
    <t>Lägg in "Saknas" om ett namn inte finns</t>
  </si>
  <si>
    <t>Axel Svensson</t>
  </si>
  <si>
    <t>Lön</t>
  </si>
  <si>
    <t>Bonus</t>
  </si>
  <si>
    <t>Max ersättning</t>
  </si>
  <si>
    <t>Ersättning</t>
  </si>
  <si>
    <t>?</t>
  </si>
  <si>
    <t>&lt;-- Lista</t>
  </si>
  <si>
    <t>Tvåvägs-LETAUPP</t>
  </si>
  <si>
    <t>Ja</t>
  </si>
  <si>
    <t>Nej</t>
  </si>
  <si>
    <t>Filtrera på valfritt namn</t>
  </si>
  <si>
    <t>Filtrera på valfri ersättning</t>
  </si>
  <si>
    <t xml:space="preserve">Skriv en 2 vägs XLOOKUP som identifierar ersättning per namn </t>
  </si>
  <si>
    <r>
      <rPr>
        <b/>
        <sz val="11"/>
        <color theme="1"/>
        <rFont val="Calibri"/>
        <family val="2"/>
        <scheme val="minor"/>
      </rPr>
      <t>XLETAUPP</t>
    </r>
    <r>
      <rPr>
        <sz val="11"/>
        <color theme="1"/>
        <rFont val="Calibri"/>
        <family val="2"/>
        <scheme val="minor"/>
      </rPr>
      <t>($C$3;Lönelista[Namn];</t>
    </r>
    <r>
      <rPr>
        <b/>
        <sz val="11"/>
        <color theme="1"/>
        <rFont val="Calibri"/>
        <family val="2"/>
        <scheme val="minor"/>
      </rPr>
      <t>XLETAUPP</t>
    </r>
    <r>
      <rPr>
        <sz val="11"/>
        <color theme="1"/>
        <rFont val="Calibri"/>
        <family val="2"/>
        <scheme val="minor"/>
      </rPr>
      <t>($C$4;Lönelista[[#Rubriker];[Lön]:[Max ersättning]];Lönelista[[Lön]:[Max ersättning]]))</t>
    </r>
  </si>
  <si>
    <t>Vid intresse av på-plats utbildning, hör av er till Marcus</t>
  </si>
  <si>
    <t>Skillnaden  mot LETARAD</t>
  </si>
  <si>
    <t>Övning 1: LETARAD och LETAKOLUMN</t>
  </si>
  <si>
    <t>Övning 2: SPILL</t>
  </si>
  <si>
    <t>Leta på samma sätt som tidigare uppgift upp närmast högre än 500K (match mode 1)</t>
  </si>
  <si>
    <t>Leta på samma sätt som tidigare uppgift upp närmast mindre än 800K (match mode -1)</t>
  </si>
  <si>
    <t>Övning 3: match mode 1 samt -1</t>
  </si>
  <si>
    <t>Övning 5: 2 vägs XLOOKUP</t>
  </si>
  <si>
    <t>Övning 4: Sökning med jokertecken</t>
  </si>
  <si>
    <r>
      <t>Ersätter andra formler: XLETAUPP kan exempelvis ersätta både LETARAD, LETAKOLUMN men även exe</t>
    </r>
    <r>
      <rPr>
        <sz val="11"/>
        <rFont val="Calibri"/>
        <family val="2"/>
        <scheme val="minor"/>
      </rPr>
      <t>mpelvis INDEX/MATCH</t>
    </r>
  </si>
  <si>
    <t>Används för att söka i en tabell eller ett område efter rad baserat på ett sökord.</t>
  </si>
  <si>
    <t>Exempelvis kan du slå upp priset på en reservdel genom att ange artikelnummer eller söka efter en medarbetare med medarbetar-ID för att hitta deras namn.</t>
  </si>
  <si>
    <t>Returnerar resultat från en annan kolumn på samma rad, oavsett var returkolumnen är placerad.</t>
  </si>
  <si>
    <t>Historik och släpp av XLETAUPP:</t>
  </si>
  <si>
    <t>Microsoft introducerade XLOOKUP-funktionen i augusti 2019.</t>
  </si>
  <si>
    <t>I den svenska versionen av Excel heter den XLETAUPP.</t>
  </si>
  <si>
    <t>Ursprungligen tillgänglig endast för Excel 365 Insider edition.</t>
  </si>
  <si>
    <t>Under 2020 blev den tillgänglig för alla Excel 365-användare, först online och sedan från juni 2020 för alla med Excel 365.</t>
  </si>
  <si>
    <t>Övningfil finns tillgänglig under webbinariet</t>
  </si>
  <si>
    <t>Använd Joker-tecken för att identifiera vilket efternamn som varje individ har (&amp;"*")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</si>
</sst>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yyyy/mm/dd;@"/>
    <numFmt numFmtId="165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 style="medium">
        <color indexed="64"/>
      </left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3"/>
    <xf numFmtId="0" fontId="2" fillId="0" borderId="0" xfId="0" applyFont="1" applyAlignment="1">
      <alignment horizontal="left"/>
    </xf>
    <xf numFmtId="164" fontId="0" fillId="0" borderId="0" xfId="0" applyNumberFormat="1"/>
    <xf numFmtId="3" fontId="0" fillId="0" borderId="0" xfId="0" applyNumberFormat="1"/>
    <xf numFmtId="0" fontId="0" fillId="2" borderId="0" xfId="0" applyFill="1"/>
    <xf numFmtId="14" fontId="0" fillId="2" borderId="0" xfId="0" applyNumberFormat="1" applyFill="1"/>
    <xf numFmtId="0" fontId="2" fillId="2" borderId="0" xfId="0" applyFont="1" applyFill="1"/>
    <xf numFmtId="9" fontId="0" fillId="2" borderId="0" xfId="2" applyFont="1" applyFill="1"/>
    <xf numFmtId="0" fontId="5" fillId="0" borderId="0" xfId="0" applyFont="1"/>
    <xf numFmtId="0" fontId="6" fillId="3" borderId="4" xfId="0" applyFont="1" applyFill="1" applyBorder="1"/>
    <xf numFmtId="0" fontId="6" fillId="3" borderId="5" xfId="0" applyFont="1" applyFill="1" applyBorder="1"/>
    <xf numFmtId="0" fontId="6" fillId="3" borderId="6" xfId="0" applyFont="1" applyFill="1" applyBorder="1"/>
    <xf numFmtId="0" fontId="0" fillId="4" borderId="4" xfId="0" applyFont="1" applyFill="1" applyBorder="1"/>
    <xf numFmtId="0" fontId="0" fillId="4" borderId="5" xfId="0" applyFont="1" applyFill="1" applyBorder="1"/>
    <xf numFmtId="0" fontId="0" fillId="4" borderId="6" xfId="0" applyFont="1" applyFill="1" applyBorder="1"/>
    <xf numFmtId="0" fontId="0" fillId="0" borderId="4" xfId="0" applyFont="1" applyBorder="1"/>
    <xf numFmtId="0" fontId="0" fillId="0" borderId="5" xfId="0" applyFont="1" applyBorder="1"/>
    <xf numFmtId="0" fontId="0" fillId="0" borderId="6" xfId="0" applyFont="1" applyBorder="1"/>
    <xf numFmtId="0" fontId="0" fillId="0" borderId="13" xfId="0" applyFont="1" applyBorder="1"/>
    <xf numFmtId="0" fontId="0" fillId="0" borderId="12" xfId="0" applyFont="1" applyBorder="1"/>
    <xf numFmtId="0" fontId="0" fillId="0" borderId="14" xfId="0" applyFont="1" applyBorder="1"/>
    <xf numFmtId="0" fontId="0" fillId="0" borderId="0" xfId="0" applyFill="1"/>
    <xf numFmtId="164" fontId="0" fillId="0" borderId="0" xfId="0" applyNumberFormat="1" applyFill="1"/>
    <xf numFmtId="3" fontId="0" fillId="0" borderId="0" xfId="0" applyNumberFormat="1" applyFill="1"/>
    <xf numFmtId="9" fontId="0" fillId="0" borderId="0" xfId="2" applyFont="1" applyFill="1"/>
    <xf numFmtId="0" fontId="2" fillId="0" borderId="0" xfId="0" applyFont="1" applyAlignment="1">
      <alignment horizontal="right"/>
    </xf>
    <xf numFmtId="9" fontId="0" fillId="5" borderId="0" xfId="2" applyFont="1" applyFill="1"/>
    <xf numFmtId="3" fontId="0" fillId="5" borderId="0" xfId="0" applyNumberFormat="1" applyFill="1"/>
    <xf numFmtId="165" fontId="0" fillId="0" borderId="0" xfId="1" applyNumberFormat="1" applyFont="1"/>
    <xf numFmtId="165" fontId="0" fillId="2" borderId="0" xfId="1" applyNumberFormat="1" applyFont="1" applyFill="1"/>
    <xf numFmtId="3" fontId="2" fillId="0" borderId="0" xfId="0" applyNumberFormat="1" applyFont="1" applyFill="1"/>
    <xf numFmtId="165" fontId="0" fillId="0" borderId="0" xfId="1" applyNumberFormat="1" applyFont="1" applyFill="1"/>
    <xf numFmtId="0" fontId="2" fillId="0" borderId="0" xfId="0" applyFont="1" applyFill="1" applyAlignment="1">
      <alignment horizontal="left"/>
    </xf>
    <xf numFmtId="0" fontId="7" fillId="0" borderId="0" xfId="0" applyFont="1"/>
    <xf numFmtId="0" fontId="0" fillId="0" borderId="0" xfId="0" applyAlignment="1">
      <alignment horizontal="right"/>
    </xf>
    <xf numFmtId="165" fontId="0" fillId="2" borderId="15" xfId="1" applyNumberFormat="1" applyFont="1" applyFill="1" applyBorder="1" applyAlignment="1">
      <alignment horizontal="right"/>
    </xf>
    <xf numFmtId="0" fontId="9" fillId="0" borderId="0" xfId="0" applyFont="1"/>
    <xf numFmtId="0" fontId="0" fillId="5" borderId="15" xfId="0" applyFill="1" applyBorder="1" applyAlignment="1">
      <alignment horizontal="left"/>
    </xf>
    <xf numFmtId="0" fontId="0" fillId="4" borderId="0" xfId="0" applyFont="1" applyFill="1" applyBorder="1"/>
    <xf numFmtId="0" fontId="0" fillId="4" borderId="1" xfId="0" applyFont="1" applyFill="1" applyBorder="1"/>
    <xf numFmtId="0" fontId="0" fillId="4" borderId="2" xfId="0" applyFont="1" applyFill="1" applyBorder="1"/>
    <xf numFmtId="0" fontId="0" fillId="4" borderId="3" xfId="0" applyFont="1" applyFill="1" applyBorder="1"/>
    <xf numFmtId="0" fontId="0" fillId="0" borderId="1" xfId="0" applyFont="1" applyBorder="1"/>
    <xf numFmtId="0" fontId="0" fillId="0" borderId="2" xfId="0" applyFont="1" applyBorder="1"/>
    <xf numFmtId="0" fontId="0" fillId="0" borderId="3" xfId="0" applyFont="1" applyBorder="1"/>
    <xf numFmtId="0" fontId="0" fillId="4" borderId="7" xfId="0" applyFont="1" applyFill="1" applyBorder="1"/>
    <xf numFmtId="0" fontId="0" fillId="4" borderId="8" xfId="0" applyFont="1" applyFill="1" applyBorder="1"/>
    <xf numFmtId="0" fontId="0" fillId="4" borderId="9" xfId="0" applyFont="1" applyFill="1" applyBorder="1"/>
    <xf numFmtId="0" fontId="0" fillId="4" borderId="10" xfId="0" applyFont="1" applyFill="1" applyBorder="1"/>
    <xf numFmtId="0" fontId="0" fillId="4" borderId="11" xfId="0" applyFont="1" applyFill="1" applyBorder="1"/>
    <xf numFmtId="0" fontId="0" fillId="0" borderId="7" xfId="0" applyFont="1" applyBorder="1"/>
    <xf numFmtId="0" fontId="0" fillId="0" borderId="8" xfId="0" applyFont="1" applyBorder="1"/>
    <xf numFmtId="0" fontId="0" fillId="0" borderId="9" xfId="0" applyFont="1" applyBorder="1"/>
    <xf numFmtId="0" fontId="0" fillId="0" borderId="0" xfId="0" applyFont="1"/>
    <xf numFmtId="0" fontId="0" fillId="6" borderId="0" xfId="0" applyFill="1"/>
  </cellXfs>
  <cellStyles count="4">
    <cellStyle name="Hyperlänk" xfId="3" builtinId="8"/>
    <cellStyle name="Normal" xfId="0" builtinId="0"/>
    <cellStyle name="Procent" xfId="2" builtinId="5"/>
    <cellStyle name="Tusental" xfId="1" builtinId="3"/>
  </cellStyles>
  <dxfs count="34"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</dxf>
    <dxf>
      <numFmt numFmtId="164" formatCode="yyyy/mm/dd;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</dxf>
    <dxf>
      <numFmt numFmtId="164" formatCode="yyyy/mm/dd;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</dxf>
    <dxf>
      <numFmt numFmtId="164" formatCode="yyyy/mm/dd;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</dxf>
    <dxf>
      <numFmt numFmtId="164" formatCode="yyyy/mm/dd;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184150</xdr:colOff>
      <xdr:row>1</xdr:row>
      <xdr:rowOff>63500</xdr:rowOff>
    </xdr:from>
    <xdr:to>
      <xdr:col>6</xdr:col>
      <xdr:colOff>429309</xdr:colOff>
      <xdr:row>3</xdr:row>
      <xdr:rowOff>19140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66A1AAE8-9060-4C46-976A-C17D71229B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63900" y="247650"/>
          <a:ext cx="1464359" cy="4064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1056</xdr:colOff>
      <xdr:row>0</xdr:row>
      <xdr:rowOff>5290</xdr:rowOff>
    </xdr:from>
    <xdr:to>
      <xdr:col>19</xdr:col>
      <xdr:colOff>454269</xdr:colOff>
      <xdr:row>24</xdr:row>
      <xdr:rowOff>136769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D5A1D078-7621-D2C8-4917-87CCBD003FF4}"/>
            </a:ext>
          </a:extLst>
        </xdr:cNvPr>
        <xdr:cNvSpPr txBox="1"/>
      </xdr:nvSpPr>
      <xdr:spPr>
        <a:xfrm>
          <a:off x="1056" y="5290"/>
          <a:ext cx="12054175" cy="45862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 eaLnBrk="1" latinLnBrk="0" hangingPunct="1"/>
          <a:r>
            <a:rPr lang="sv-S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Funktionen </a:t>
          </a:r>
          <a:r>
            <a:rPr lang="sv-SE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XLETAUPP</a:t>
          </a:r>
          <a:r>
            <a:rPr lang="sv-S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söker i ett område eller en matris och returnerar sedan det objekt som motsvarar den första matchningen som hittas. </a:t>
          </a:r>
        </a:p>
        <a:p>
          <a:pPr rtl="0" eaLnBrk="1" latinLnBrk="0" hangingPunct="1"/>
          <a:r>
            <a:rPr lang="sv-S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Om det inte finns någon matchning kan XLETAUPP returnera den närmaste (ungefärliga) matchningen.</a:t>
          </a:r>
          <a:endParaRPr lang="sv-SE">
            <a:effectLst/>
          </a:endParaRPr>
        </a:p>
        <a:p>
          <a:pPr rtl="0" eaLnBrk="1" latinLnBrk="0" hangingPunct="1"/>
          <a:r>
            <a:rPr lang="sv-S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sv-SE">
            <a:effectLst/>
          </a:endParaRPr>
        </a:p>
        <a:p>
          <a:pPr rtl="0" eaLnBrk="1" latinLnBrk="0" hangingPunct="1"/>
          <a:r>
            <a:rPr lang="sv-S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Syntaxen för </a:t>
          </a:r>
          <a:r>
            <a:rPr lang="sv-SE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XLETAUPP </a:t>
          </a:r>
          <a:r>
            <a:rPr lang="sv-S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är följande: </a:t>
          </a:r>
        </a:p>
        <a:p>
          <a:pPr rtl="0" eaLnBrk="1" latinLnBrk="0" hangingPunct="1"/>
          <a:r>
            <a:rPr lang="sv-SE" sz="14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XLETAUPP(letauppvärde; letauppvektor; returmatris; [om_inte_hittas]; [matchningsläge]; [sökläge])</a:t>
          </a:r>
        </a:p>
        <a:p>
          <a:pPr rtl="0" eaLnBrk="1" latinLnBrk="0" hangingPunct="1"/>
          <a:endParaRPr lang="sv-SE">
            <a:effectLst/>
          </a:endParaRPr>
        </a:p>
        <a:p>
          <a:pPr rtl="0" eaLnBrk="1" latinLnBrk="0" hangingPunct="1"/>
          <a:r>
            <a:rPr lang="sv-S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∙</a:t>
          </a:r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letauppvärde: Det är det värde du vill hitta eller söka efter i letauppvektorn.</a:t>
          </a:r>
        </a:p>
        <a:p>
          <a:pPr rtl="0" eaLnBrk="1" latinLnBrk="0" hangingPunct="1"/>
          <a:endParaRPr lang="sv-SE">
            <a:effectLst/>
          </a:endParaRPr>
        </a:p>
        <a:p>
          <a:pPr rtl="0" eaLnBrk="1" latinLnBrk="0" hangingPunct="1"/>
          <a:r>
            <a:rPr lang="sv-S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∙</a:t>
          </a:r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letauppvektor: Det är området där sökningen ska utföras. Det är i denna matris som funktionen letar efter letauppvärde.</a:t>
          </a:r>
        </a:p>
        <a:p>
          <a:pPr rtl="0" eaLnBrk="1" latinLnBrk="0" hangingPunct="1"/>
          <a:endParaRPr lang="sv-SE">
            <a:effectLst/>
          </a:endParaRPr>
        </a:p>
        <a:p>
          <a:pPr rtl="0" eaLnBrk="1" latinLnBrk="0" hangingPunct="1"/>
          <a:r>
            <a:rPr lang="sv-S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∙</a:t>
          </a:r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returmatris: Det är området där resultatet ska hämtas från om en matchning hittas.</a:t>
          </a:r>
        </a:p>
        <a:p>
          <a:pPr rtl="0" eaLnBrk="1" latinLnBrk="0" hangingPunct="1"/>
          <a:endParaRPr lang="sv-SE">
            <a:effectLst/>
          </a:endParaRPr>
        </a:p>
        <a:p>
          <a:pPr rtl="0" eaLnBrk="1" latinLnBrk="0" hangingPunct="1"/>
          <a:r>
            <a:rPr lang="sv-S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∙</a:t>
          </a:r>
          <a:r>
            <a:rPr lang="sv-SE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[om_inte_hittas] (valfritt): Om funktionen inte hittar ett matchande värde, kommer den att returnera det värde du specificerar här.</a:t>
          </a:r>
        </a:p>
        <a:p>
          <a:pPr rtl="0" eaLnBrk="1" latinLnBrk="0" hangingPunct="1"/>
          <a:endParaRPr lang="sv-SE">
            <a:effectLst/>
          </a:endParaRPr>
        </a:p>
        <a:p>
          <a:pPr rtl="0" eaLnBrk="1" latinLnBrk="0" hangingPunct="1"/>
          <a:r>
            <a:rPr lang="sv-S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∙</a:t>
          </a:r>
          <a:r>
            <a:rPr lang="sv-SE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[matchningsläge] (valfritt): Låter dig ange vilken typ av matchning som ska användas. Det finns flera alternativ, default är exakt matchning, närmaste mindre och större värden, samt jokerteckenmatchning. </a:t>
          </a:r>
        </a:p>
        <a:p>
          <a:pPr rtl="0" eaLnBrk="1" latinLnBrk="0" hangingPunct="1"/>
          <a:r>
            <a:rPr lang="sv-SE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 0 = Exakt matchning</a:t>
          </a:r>
        </a:p>
        <a:p>
          <a:pPr rtl="0" eaLnBrk="1" latinLnBrk="0" hangingPunct="1"/>
          <a:r>
            <a:rPr lang="sv-SE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-1 = Nästa mindre objekt</a:t>
          </a:r>
        </a:p>
        <a:p>
          <a:pPr rtl="0" eaLnBrk="1" latinLnBrk="0" hangingPunct="1"/>
          <a:r>
            <a:rPr lang="sv-SE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 1 = Nästa större objekt</a:t>
          </a:r>
        </a:p>
        <a:p>
          <a:pPr rtl="0" eaLnBrk="1" latinLnBrk="0" hangingPunct="1"/>
          <a:r>
            <a:rPr lang="sv-SE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 2 = Jokerteckenmatchning.</a:t>
          </a:r>
        </a:p>
        <a:p>
          <a:pPr rtl="0" eaLnBrk="1" latinLnBrk="0" hangingPunct="1"/>
          <a:endParaRPr lang="sv-SE">
            <a:effectLst/>
          </a:endParaRPr>
        </a:p>
        <a:p>
          <a:pPr rtl="0" eaLnBrk="1" latinLnBrk="0" hangingPunct="1"/>
          <a:r>
            <a:rPr lang="sv-S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∙ </a:t>
          </a:r>
          <a:r>
            <a:rPr lang="sv-SE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[sökläge] (valfritt): Det låter dig välja sökläge, såsom att börja från början av listan eller från slutet. </a:t>
          </a:r>
        </a:p>
        <a:p>
          <a:pPr rtl="0" eaLnBrk="1" latinLnBrk="0" hangingPunct="1"/>
          <a:r>
            <a:rPr lang="sv-SE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 1 = Standard sökning (börjar från första objektet)</a:t>
          </a:r>
        </a:p>
        <a:p>
          <a:pPr rtl="0" eaLnBrk="1" latinLnBrk="0" hangingPunct="1"/>
          <a:r>
            <a:rPr lang="sv-SE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-1 = Omvänd sökning (börjar från sista objektet) </a:t>
          </a:r>
        </a:p>
        <a:p>
          <a:pPr rtl="0" eaLnBrk="1" latinLnBrk="0" hangingPunct="1"/>
          <a:r>
            <a:rPr lang="sv-SE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 2 = Binär sökning (stigande)</a:t>
          </a:r>
        </a:p>
        <a:p>
          <a:pPr rtl="0" eaLnBrk="1" latinLnBrk="0" hangingPunct="1"/>
          <a:r>
            <a:rPr lang="sv-SE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-2 = Binär sökning (fallande)</a:t>
          </a:r>
          <a:endParaRPr lang="sv-SE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469900</xdr:colOff>
      <xdr:row>26</xdr:row>
      <xdr:rowOff>12699</xdr:rowOff>
    </xdr:from>
    <xdr:to>
      <xdr:col>22</xdr:col>
      <xdr:colOff>254000</xdr:colOff>
      <xdr:row>46</xdr:row>
      <xdr:rowOff>28272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590BA8FD-5DA7-469C-9E50-BF1EA45E5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67750" y="4800599"/>
          <a:ext cx="6350000" cy="3698573"/>
        </a:xfrm>
        <a:prstGeom prst="rect">
          <a:avLst/>
        </a:prstGeom>
      </xdr:spPr>
    </xdr:pic>
    <xdr:clientData/>
  </xdr:twoCellAnchor>
  <xdr:twoCellAnchor editAs="oneCell">
    <xdr:from>
      <xdr:col>12</xdr:col>
      <xdr:colOff>479136</xdr:colOff>
      <xdr:row>5</xdr:row>
      <xdr:rowOff>17319</xdr:rowOff>
    </xdr:from>
    <xdr:to>
      <xdr:col>22</xdr:col>
      <xdr:colOff>259772</xdr:colOff>
      <xdr:row>24</xdr:row>
      <xdr:rowOff>177993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2C500073-9DD7-4CEC-9A8C-A98F4602E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87954" y="940955"/>
          <a:ext cx="6344227" cy="36704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596901</xdr:colOff>
      <xdr:row>6</xdr:row>
      <xdr:rowOff>1</xdr:rowOff>
    </xdr:from>
    <xdr:to>
      <xdr:col>20</xdr:col>
      <xdr:colOff>139701</xdr:colOff>
      <xdr:row>28</xdr:row>
      <xdr:rowOff>27215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2524BB87-A98D-4353-9F34-2F2284A4F5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19801" y="1104901"/>
          <a:ext cx="6858000" cy="407851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5773</xdr:colOff>
      <xdr:row>4</xdr:row>
      <xdr:rowOff>173182</xdr:rowOff>
    </xdr:from>
    <xdr:to>
      <xdr:col>20</xdr:col>
      <xdr:colOff>535832</xdr:colOff>
      <xdr:row>27</xdr:row>
      <xdr:rowOff>28864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17354C22-D2DF-4A67-8CF4-79F57687F5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61364" y="912091"/>
          <a:ext cx="7261059" cy="410440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10</xdr:row>
      <xdr:rowOff>1</xdr:rowOff>
    </xdr:from>
    <xdr:to>
      <xdr:col>18</xdr:col>
      <xdr:colOff>211544</xdr:colOff>
      <xdr:row>32</xdr:row>
      <xdr:rowOff>25401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A8312C99-0C17-474B-99A9-A79874D71E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61000" y="1841501"/>
          <a:ext cx="6917144" cy="40767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469900</xdr:colOff>
      <xdr:row>26</xdr:row>
      <xdr:rowOff>12699</xdr:rowOff>
    </xdr:from>
    <xdr:to>
      <xdr:col>22</xdr:col>
      <xdr:colOff>254000</xdr:colOff>
      <xdr:row>46</xdr:row>
      <xdr:rowOff>28272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B4AED4E1-5AFF-1F9D-4A59-1B8DFF4D2A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67750" y="4800599"/>
          <a:ext cx="6350000" cy="3698573"/>
        </a:xfrm>
        <a:prstGeom prst="rect">
          <a:avLst/>
        </a:prstGeom>
      </xdr:spPr>
    </xdr:pic>
    <xdr:clientData/>
  </xdr:twoCellAnchor>
  <xdr:twoCellAnchor editAs="oneCell">
    <xdr:from>
      <xdr:col>12</xdr:col>
      <xdr:colOff>479136</xdr:colOff>
      <xdr:row>5</xdr:row>
      <xdr:rowOff>17319</xdr:rowOff>
    </xdr:from>
    <xdr:to>
      <xdr:col>22</xdr:col>
      <xdr:colOff>259772</xdr:colOff>
      <xdr:row>24</xdr:row>
      <xdr:rowOff>177993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1491EEED-0FE8-EFC2-969B-2124081A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87954" y="940955"/>
          <a:ext cx="6344227" cy="36704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596901</xdr:colOff>
      <xdr:row>6</xdr:row>
      <xdr:rowOff>1</xdr:rowOff>
    </xdr:from>
    <xdr:to>
      <xdr:col>20</xdr:col>
      <xdr:colOff>139701</xdr:colOff>
      <xdr:row>28</xdr:row>
      <xdr:rowOff>27215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5FA3F5F5-D7DD-B3A0-C686-7589217C17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24551" y="1104901"/>
          <a:ext cx="6858000" cy="407851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606136</xdr:colOff>
      <xdr:row>5</xdr:row>
      <xdr:rowOff>51955</xdr:rowOff>
    </xdr:from>
    <xdr:to>
      <xdr:col>20</xdr:col>
      <xdr:colOff>524286</xdr:colOff>
      <xdr:row>27</xdr:row>
      <xdr:rowOff>92364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5E58A4C1-BB40-ADD6-F7EC-D65566E44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49818" y="975591"/>
          <a:ext cx="7261059" cy="410440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10</xdr:row>
      <xdr:rowOff>1</xdr:rowOff>
    </xdr:from>
    <xdr:to>
      <xdr:col>18</xdr:col>
      <xdr:colOff>211544</xdr:colOff>
      <xdr:row>32</xdr:row>
      <xdr:rowOff>25401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81C1EE13-F0FD-8A49-F2AD-D03E00CB10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61000" y="1841501"/>
          <a:ext cx="6917144" cy="40767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807AD06-7AB6-482E-8208-90B7A10575B1}" name="Säljdata5" displayName="Säljdata5" ref="B2:H23" totalsRowShown="0" headerRowDxfId="27">
  <autoFilter ref="B2:H23" xr:uid="{1E578442-49EF-4F5A-942D-BFAFD29CDABE}"/>
  <tableColumns count="7">
    <tableColumn id="1" xr3:uid="{7D13B731-00ED-46BA-8ED1-C21AB7CD43CC}" name="Kategori"/>
    <tableColumn id="2" xr3:uid="{C6C92DB1-E19D-4DB9-803B-F9E32DB1455E}" name="Produkt"/>
    <tableColumn id="3" xr3:uid="{1C1E677F-4A26-46D5-B217-B883A829D597}" name="Datum" dataDxfId="26"/>
    <tableColumn id="4" xr3:uid="{E08AB008-B1D6-4DCE-9946-7985794084FC}" name="Qty" dataDxfId="25" dataCellStyle="Tusental"/>
    <tableColumn id="5" xr3:uid="{5CF7ADA7-F3A9-4A2F-84C8-394C896FF62A}" name="Marg%" dataDxfId="24" dataCellStyle="Procent"/>
    <tableColumn id="6" xr3:uid="{37A17454-86E5-454A-A4B3-0E20A824D83C}" name="Pris" dataDxfId="23" dataCellStyle="Tusental"/>
    <tableColumn id="7" xr3:uid="{7E64ADC6-4118-411B-9218-27D531F8EA40}" name="BV-marginal" dataDxfId="2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C432EA3-5F30-4C89-A586-C40F66369F16}" name="Säljdata67" displayName="Säljdata67" ref="B2:H23" totalsRowShown="0" headerRowDxfId="15">
  <autoFilter ref="B2:H23" xr:uid="{1E578442-49EF-4F5A-942D-BFAFD29CDABE}"/>
  <tableColumns count="7">
    <tableColumn id="1" xr3:uid="{0B14F4C2-FB22-436B-989F-D22EE4381277}" name="Kategori"/>
    <tableColumn id="2" xr3:uid="{9657F3BC-7C91-47F5-8F5A-61631FA53884}" name="Produkt"/>
    <tableColumn id="3" xr3:uid="{AA476F36-A689-4321-8ACB-9DA48EB03EF5}" name="Datum" dataDxfId="14"/>
    <tableColumn id="4" xr3:uid="{85D3CD1D-77E1-42DF-9E86-19B1B8554C0C}" name="Qty" dataDxfId="13" dataCellStyle="Tusental"/>
    <tableColumn id="5" xr3:uid="{A34F0E4E-CB47-4A64-8520-53C067233BC3}" name="Marg%" dataDxfId="12" dataCellStyle="Procent"/>
    <tableColumn id="6" xr3:uid="{64F0C6A9-31C9-4B79-AECF-74748AA6E944}" name="Pris" dataDxfId="11" dataCellStyle="Tusental"/>
    <tableColumn id="7" xr3:uid="{79833E50-FC5F-4357-B62B-A15E6C9EE9F0}" name="BV-marginal" dataDxfId="1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8FCAB7F-5AE2-4FF9-A862-67F4F4E80A0D}" name="Namn9" displayName="Namn9" ref="F2:F32" totalsRowShown="0" headerRowDxfId="8">
  <autoFilter ref="F2:F32" xr:uid="{6799F255-7FE5-4EF1-B442-85881DAEDBBD}"/>
  <tableColumns count="1">
    <tableColumn id="1" xr3:uid="{A89EA200-BB84-4928-8DCB-82C946DA1D7C}" name="Namn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6E536096-6D25-4B38-B920-22600171A0A6}" name="Lönelista11" displayName="Lönelista11" ref="F2:I32" totalsRowShown="0" headerRowDxfId="3">
  <autoFilter ref="F2:I32" xr:uid="{6799F255-7FE5-4EF1-B442-85881DAEDBBD}"/>
  <tableColumns count="4">
    <tableColumn id="1" xr3:uid="{2DF6E313-F903-43C7-BB4A-D1EC49AEBA90}" name="Namn"/>
    <tableColumn id="2" xr3:uid="{C86DDBAE-AA4B-40BF-928E-61D276C8413B}" name="Lön" dataDxfId="2" dataCellStyle="Tusental"/>
    <tableColumn id="3" xr3:uid="{C4A7E8FB-3CE3-421A-9BEB-8989BEE762E3}" name="Bonus" dataDxfId="1" dataCellStyle="Tusental">
      <calculatedColumnFormula>+Lönelista11[[#This Row],[Lön]]*0.1</calculatedColumnFormula>
    </tableColumn>
    <tableColumn id="4" xr3:uid="{2F8A8D58-0F53-435F-8003-FA5F64748D69}" name="Max ersättning" dataDxfId="0" dataCellStyle="Tusental">
      <calculatedColumnFormula>+Lönelista11[[#This Row],[Bonus]]+Lönelista11[[#This Row],[Lön]]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E578442-49EF-4F5A-942D-BFAFD29CDABE}" name="Säljdata" displayName="Säljdata" ref="B2:H23" totalsRowShown="0" headerRowDxfId="28">
  <autoFilter ref="B2:H23" xr:uid="{1E578442-49EF-4F5A-942D-BFAFD29CDABE}"/>
  <tableColumns count="7">
    <tableColumn id="1" xr3:uid="{16481991-6B14-4BA3-8E5F-B96363BB05F1}" name="Kategori"/>
    <tableColumn id="2" xr3:uid="{69293527-19AA-49ED-816C-BCE83186900B}" name="Produkt"/>
    <tableColumn id="3" xr3:uid="{EAC6C419-4BFE-4558-A3C1-15369F464EEE}" name="Datum" dataDxfId="33"/>
    <tableColumn id="4" xr3:uid="{D2447945-0B8A-4CA7-8D40-4B60A7AF8237}" name="Qty" dataDxfId="32" dataCellStyle="Tusental"/>
    <tableColumn id="5" xr3:uid="{F985108D-0C65-4804-AE0D-7B0456A82427}" name="Marg%" dataDxfId="31" dataCellStyle="Procent"/>
    <tableColumn id="6" xr3:uid="{18AC2D0C-3BB7-4ABC-82FC-367C19130943}" name="Pris" dataDxfId="30" dataCellStyle="Tusental"/>
    <tableColumn id="7" xr3:uid="{4562558A-A948-45A8-B1F4-42970CE40096}" name="BV-marginal" dataDxfId="29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685A846-F820-4E7A-BDD9-5BC2861FAC0A}" name="Säljdata6" displayName="Säljdata6" ref="B2:H23" totalsRowShown="0" headerRowDxfId="21">
  <autoFilter ref="B2:H23" xr:uid="{1E578442-49EF-4F5A-942D-BFAFD29CDABE}"/>
  <tableColumns count="7">
    <tableColumn id="1" xr3:uid="{96BB99BB-899D-4748-A3F1-0E2A14E0933E}" name="Kategori"/>
    <tableColumn id="2" xr3:uid="{3E908981-14BA-438A-92F2-9B7DCD2C7F94}" name="Produkt"/>
    <tableColumn id="3" xr3:uid="{38D6E344-059F-456D-8C92-295ACA47FCAE}" name="Datum" dataDxfId="20"/>
    <tableColumn id="4" xr3:uid="{4020B25B-3E7C-4ADB-90FD-137E2E2666DB}" name="Qty" dataDxfId="19" dataCellStyle="Tusental"/>
    <tableColumn id="5" xr3:uid="{739FD909-DD4C-4FCB-B5CB-6CD07B713BFA}" name="Marg%" dataDxfId="18" dataCellStyle="Procent"/>
    <tableColumn id="6" xr3:uid="{403EBE13-FFBE-4855-96E5-9834D20E57CC}" name="Pris" dataDxfId="17" dataCellStyle="Tusental"/>
    <tableColumn id="7" xr3:uid="{993046F4-6568-44EE-BF3A-17F0E2B885AB}" name="BV-marginal" dataDxfId="16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799F255-7FE5-4EF1-B442-85881DAEDBBD}" name="Namn" displayName="Namn" ref="F2:F32" totalsRowShown="0" headerRowDxfId="9">
  <autoFilter ref="F2:F32" xr:uid="{6799F255-7FE5-4EF1-B442-85881DAEDBBD}"/>
  <tableColumns count="1">
    <tableColumn id="1" xr3:uid="{15948988-176A-4153-ACCB-26798EAE55AF}" name="Namn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931D1E9-126C-45D7-875E-AFF3F30DB92B}" name="Lönelista" displayName="Lönelista" ref="F2:I32" totalsRowShown="0" headerRowDxfId="7">
  <autoFilter ref="F2:I32" xr:uid="{6799F255-7FE5-4EF1-B442-85881DAEDBBD}"/>
  <tableColumns count="4">
    <tableColumn id="1" xr3:uid="{266129A3-CF65-4E54-8018-6AAB5E9A1FCF}" name="Namn"/>
    <tableColumn id="2" xr3:uid="{11F8F620-69E1-4CE5-BAAD-0588DAE94DB2}" name="Lön" dataDxfId="6" dataCellStyle="Tusental"/>
    <tableColumn id="3" xr3:uid="{235555C8-CD07-44CA-8728-FE8283903C58}" name="Bonus" dataDxfId="5" dataCellStyle="Tusental">
      <calculatedColumnFormula>+Lönelista[[#This Row],[Lön]]*0.1</calculatedColumnFormula>
    </tableColumn>
    <tableColumn id="4" xr3:uid="{F39CFB9E-FB3F-468D-864D-EA01DB2D46B9}" name="Max ersättning" dataDxfId="4" dataCellStyle="Tusental">
      <calculatedColumnFormula>+Lönelista[[#This Row],[Bonus]]+Lönelista[[#This Row],[Lön]]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astec.s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EBE4F-A94E-42D3-B4FA-ED6B7643108C}">
  <sheetPr>
    <tabColor rgb="FF00B050"/>
  </sheetPr>
  <dimension ref="B1:AF21"/>
  <sheetViews>
    <sheetView showGridLines="0" tabSelected="1" zoomScale="170" zoomScaleNormal="170" workbookViewId="0">
      <selection activeCell="B21" sqref="B21"/>
    </sheetView>
  </sheetViews>
  <sheetFormatPr defaultRowHeight="14.5" x14ac:dyDescent="0.35"/>
  <cols>
    <col min="1" max="1" width="3.36328125" customWidth="1"/>
    <col min="2" max="2" width="17.90625" customWidth="1"/>
  </cols>
  <sheetData>
    <row r="1" spans="2:28" ht="5" customHeight="1" x14ac:dyDescent="0.35"/>
    <row r="2" spans="2:28" ht="21" x14ac:dyDescent="0.5">
      <c r="B2" s="2" t="s">
        <v>27</v>
      </c>
    </row>
    <row r="3" spans="2:28" x14ac:dyDescent="0.35">
      <c r="B3" t="s">
        <v>0</v>
      </c>
    </row>
    <row r="5" spans="2:28" x14ac:dyDescent="0.35">
      <c r="B5" s="1" t="s">
        <v>28</v>
      </c>
    </row>
    <row r="6" spans="2:28" x14ac:dyDescent="0.35">
      <c r="B6" s="3" t="s">
        <v>1</v>
      </c>
    </row>
    <row r="7" spans="2:28" x14ac:dyDescent="0.35">
      <c r="B7" s="3" t="s">
        <v>2</v>
      </c>
    </row>
    <row r="8" spans="2:28" x14ac:dyDescent="0.35">
      <c r="B8" t="s">
        <v>148</v>
      </c>
    </row>
    <row r="10" spans="2:28" x14ac:dyDescent="0.35">
      <c r="B10" s="4" t="s">
        <v>3</v>
      </c>
    </row>
    <row r="11" spans="2:28" x14ac:dyDescent="0.35">
      <c r="B11" t="str">
        <f>+AA11&amp;".   "&amp;AB11</f>
        <v>1.   Presentation Learnesy</v>
      </c>
      <c r="AA11">
        <v>1</v>
      </c>
      <c r="AB11" t="s">
        <v>4</v>
      </c>
    </row>
    <row r="12" spans="2:28" x14ac:dyDescent="0.35">
      <c r="B12" t="str">
        <f>+AA12&amp;".   "&amp;AB12</f>
        <v>2.   Förklaring till XLETAUPP</v>
      </c>
      <c r="AA12">
        <f>+AA11+1</f>
        <v>2</v>
      </c>
      <c r="AB12" t="s">
        <v>26</v>
      </c>
    </row>
    <row r="13" spans="2:28" x14ac:dyDescent="0.35">
      <c r="B13" t="str">
        <f>+AA13&amp;".   "&amp;AB13</f>
        <v>3.   Skillnaden  mot LETARAD</v>
      </c>
      <c r="AA13">
        <f t="shared" ref="AA13:AA19" si="0">+AA12+1</f>
        <v>3</v>
      </c>
      <c r="AB13" t="s">
        <v>149</v>
      </c>
    </row>
    <row r="14" spans="2:28" x14ac:dyDescent="0.35">
      <c r="B14" t="str">
        <f>+AA14&amp;".   "&amp;AB14</f>
        <v>4.   Övning 1: LETARAD och LETAKOLUMN</v>
      </c>
      <c r="AA14">
        <f t="shared" si="0"/>
        <v>4</v>
      </c>
      <c r="AB14" t="s">
        <v>150</v>
      </c>
    </row>
    <row r="15" spans="2:28" x14ac:dyDescent="0.35">
      <c r="B15" t="str">
        <f>+AA15&amp;".   "&amp;AB15</f>
        <v>5.   Övning 2: SPILL</v>
      </c>
      <c r="AA15">
        <f t="shared" si="0"/>
        <v>5</v>
      </c>
      <c r="AB15" t="s">
        <v>151</v>
      </c>
    </row>
    <row r="16" spans="2:28" x14ac:dyDescent="0.35">
      <c r="B16" t="str">
        <f>+AA16&amp;".   "&amp;AB16</f>
        <v>6.   Övning 3: match mode 1 samt -1</v>
      </c>
      <c r="AA16">
        <f t="shared" si="0"/>
        <v>6</v>
      </c>
      <c r="AB16" t="s">
        <v>154</v>
      </c>
    </row>
    <row r="17" spans="2:32" x14ac:dyDescent="0.35">
      <c r="B17" t="str">
        <f>+AA17&amp;".   "&amp;AB17</f>
        <v>7.   Övning 4: Sökning med jokertecken</v>
      </c>
      <c r="AA17">
        <f t="shared" si="0"/>
        <v>7</v>
      </c>
      <c r="AB17" t="s">
        <v>156</v>
      </c>
      <c r="AF17" t="s">
        <v>25</v>
      </c>
    </row>
    <row r="18" spans="2:32" x14ac:dyDescent="0.35">
      <c r="B18" t="str">
        <f>+AA18&amp;".   "&amp;AB18</f>
        <v>8.   Övning 5: 2 vägs XLOOKUP</v>
      </c>
      <c r="AA18">
        <f t="shared" si="0"/>
        <v>8</v>
      </c>
      <c r="AB18" t="s">
        <v>155</v>
      </c>
    </row>
    <row r="19" spans="2:32" x14ac:dyDescent="0.35">
      <c r="B19" t="str">
        <f>+AA19&amp;".   "&amp;AB19</f>
        <v>9.   Summering</v>
      </c>
      <c r="AA19">
        <f t="shared" si="0"/>
        <v>9</v>
      </c>
      <c r="AB19" t="s">
        <v>65</v>
      </c>
    </row>
    <row r="21" spans="2:32" x14ac:dyDescent="0.35">
      <c r="B21" s="11" t="s">
        <v>166</v>
      </c>
    </row>
  </sheetData>
  <phoneticPr fontId="8" type="noConversion"/>
  <hyperlinks>
    <hyperlink ref="B6" r:id="rId1" xr:uid="{9513397D-F110-4C62-AC4C-611B70B31CA6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D50F8-5D5F-47CE-8509-13A5E42891E0}">
  <sheetPr>
    <tabColor rgb="FF00B050"/>
  </sheetPr>
  <dimension ref="B2:D31"/>
  <sheetViews>
    <sheetView zoomScale="130" zoomScaleNormal="130" workbookViewId="0">
      <selection activeCell="B30" sqref="B30"/>
    </sheetView>
  </sheetViews>
  <sheetFormatPr defaultRowHeight="14.5" x14ac:dyDescent="0.35"/>
  <cols>
    <col min="2" max="2" width="29.81640625" customWidth="1"/>
    <col min="3" max="3" width="39.26953125" bestFit="1" customWidth="1"/>
    <col min="4" max="5" width="28.81640625" bestFit="1" customWidth="1"/>
  </cols>
  <sheetData>
    <row r="2" spans="2:4" x14ac:dyDescent="0.35">
      <c r="B2" s="9" t="s">
        <v>24</v>
      </c>
    </row>
    <row r="3" spans="2:4" x14ac:dyDescent="0.35">
      <c r="B3" t="s">
        <v>158</v>
      </c>
    </row>
    <row r="4" spans="2:4" x14ac:dyDescent="0.35">
      <c r="B4" t="s">
        <v>159</v>
      </c>
    </row>
    <row r="5" spans="2:4" x14ac:dyDescent="0.35">
      <c r="B5" t="s">
        <v>160</v>
      </c>
    </row>
    <row r="7" spans="2:4" x14ac:dyDescent="0.35">
      <c r="B7" s="9" t="s">
        <v>161</v>
      </c>
    </row>
    <row r="8" spans="2:4" x14ac:dyDescent="0.35">
      <c r="B8" t="s">
        <v>162</v>
      </c>
    </row>
    <row r="9" spans="2:4" x14ac:dyDescent="0.35">
      <c r="B9" t="s">
        <v>163</v>
      </c>
    </row>
    <row r="10" spans="2:4" x14ac:dyDescent="0.35">
      <c r="B10" t="s">
        <v>164</v>
      </c>
    </row>
    <row r="11" spans="2:4" x14ac:dyDescent="0.35">
      <c r="B11" t="s">
        <v>165</v>
      </c>
    </row>
    <row r="13" spans="2:4" x14ac:dyDescent="0.35">
      <c r="B13" s="9" t="s">
        <v>29</v>
      </c>
    </row>
    <row r="14" spans="2:4" ht="15" thickBot="1" x14ac:dyDescent="0.4"/>
    <row r="15" spans="2:4" ht="15" thickBot="1" x14ac:dyDescent="0.4">
      <c r="B15" s="12" t="s">
        <v>31</v>
      </c>
      <c r="C15" s="13" t="s">
        <v>32</v>
      </c>
      <c r="D15" s="14" t="s">
        <v>33</v>
      </c>
    </row>
    <row r="16" spans="2:4" x14ac:dyDescent="0.35">
      <c r="B16" s="15" t="s">
        <v>34</v>
      </c>
      <c r="C16" s="16" t="s">
        <v>35</v>
      </c>
      <c r="D16" s="17" t="s">
        <v>36</v>
      </c>
    </row>
    <row r="17" spans="2:4" ht="15" thickBot="1" x14ac:dyDescent="0.4">
      <c r="B17" s="21" t="s">
        <v>37</v>
      </c>
      <c r="C17" s="22" t="s">
        <v>38</v>
      </c>
      <c r="D17" s="23" t="s">
        <v>39</v>
      </c>
    </row>
    <row r="18" spans="2:4" ht="15" thickBot="1" x14ac:dyDescent="0.4">
      <c r="B18" s="42" t="s">
        <v>40</v>
      </c>
      <c r="C18" s="43" t="s">
        <v>41</v>
      </c>
      <c r="D18" s="44" t="s">
        <v>42</v>
      </c>
    </row>
    <row r="19" spans="2:4" ht="15" thickBot="1" x14ac:dyDescent="0.4">
      <c r="B19" s="45" t="s">
        <v>43</v>
      </c>
      <c r="C19" s="46" t="s">
        <v>44</v>
      </c>
      <c r="D19" s="47" t="s">
        <v>45</v>
      </c>
    </row>
    <row r="20" spans="2:4" x14ac:dyDescent="0.35">
      <c r="B20" s="15" t="s">
        <v>46</v>
      </c>
      <c r="C20" s="16" t="s">
        <v>47</v>
      </c>
      <c r="D20" s="17" t="s">
        <v>48</v>
      </c>
    </row>
    <row r="21" spans="2:4" ht="15" thickBot="1" x14ac:dyDescent="0.4">
      <c r="B21" s="21" t="s">
        <v>37</v>
      </c>
      <c r="C21" s="22" t="s">
        <v>38</v>
      </c>
      <c r="D21" s="23" t="s">
        <v>49</v>
      </c>
    </row>
    <row r="22" spans="2:4" ht="15" thickBot="1" x14ac:dyDescent="0.4">
      <c r="B22" s="15" t="s">
        <v>50</v>
      </c>
      <c r="C22" s="16" t="s">
        <v>51</v>
      </c>
      <c r="D22" s="17" t="s">
        <v>52</v>
      </c>
    </row>
    <row r="23" spans="2:4" x14ac:dyDescent="0.35">
      <c r="B23" s="18" t="s">
        <v>53</v>
      </c>
      <c r="C23" s="19" t="s">
        <v>54</v>
      </c>
      <c r="D23" s="20" t="s">
        <v>55</v>
      </c>
    </row>
    <row r="24" spans="2:4" x14ac:dyDescent="0.35">
      <c r="B24" s="51" t="s">
        <v>37</v>
      </c>
      <c r="C24" s="41" t="s">
        <v>56</v>
      </c>
      <c r="D24" s="52" t="s">
        <v>57</v>
      </c>
    </row>
    <row r="25" spans="2:4" ht="15" thickBot="1" x14ac:dyDescent="0.4">
      <c r="B25" s="53" t="s">
        <v>37</v>
      </c>
      <c r="C25" s="54" t="s">
        <v>38</v>
      </c>
      <c r="D25" s="55" t="s">
        <v>58</v>
      </c>
    </row>
    <row r="26" spans="2:4" ht="15" thickBot="1" x14ac:dyDescent="0.4">
      <c r="B26" s="48" t="s">
        <v>141</v>
      </c>
      <c r="C26" s="49" t="s">
        <v>142</v>
      </c>
      <c r="D26" s="50" t="s">
        <v>143</v>
      </c>
    </row>
    <row r="28" spans="2:4" x14ac:dyDescent="0.35">
      <c r="B28" s="9" t="s">
        <v>23</v>
      </c>
    </row>
    <row r="29" spans="2:4" x14ac:dyDescent="0.35">
      <c r="B29" s="56" t="s">
        <v>157</v>
      </c>
    </row>
    <row r="30" spans="2:4" x14ac:dyDescent="0.35">
      <c r="B30" t="s">
        <v>30</v>
      </c>
    </row>
    <row r="31" spans="2:4" x14ac:dyDescent="0.35">
      <c r="B31" t="s">
        <v>64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4AB3C-BAC3-4BE3-B402-E93BB172BB45}">
  <sheetPr>
    <tabColor rgb="FF00B050"/>
  </sheetPr>
  <dimension ref="J33"/>
  <sheetViews>
    <sheetView showGridLines="0" zoomScale="130" zoomScaleNormal="130" workbookViewId="0">
      <selection activeCell="C38" sqref="C38"/>
    </sheetView>
  </sheetViews>
  <sheetFormatPr defaultRowHeight="14.5" x14ac:dyDescent="0.35"/>
  <sheetData>
    <row r="33" spans="10:10" x14ac:dyDescent="0.35">
      <c r="J33" s="57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56B78-FEF8-4DEC-8739-9A96E02937ED}">
  <sheetPr>
    <tabColor rgb="FF00B050"/>
  </sheetPr>
  <dimension ref="B2:V30"/>
  <sheetViews>
    <sheetView zoomScale="110" zoomScaleNormal="110" workbookViewId="0">
      <selection activeCell="J32" sqref="J32"/>
    </sheetView>
  </sheetViews>
  <sheetFormatPr defaultRowHeight="14.5" x14ac:dyDescent="0.35"/>
  <cols>
    <col min="3" max="3" width="10.36328125" bestFit="1" customWidth="1"/>
    <col min="4" max="4" width="10.08984375" bestFit="1" customWidth="1"/>
    <col min="5" max="5" width="8.81640625" bestFit="1" customWidth="1"/>
    <col min="6" max="6" width="10.08984375" customWidth="1"/>
    <col min="7" max="7" width="9" bestFit="1" customWidth="1"/>
    <col min="8" max="8" width="13.26953125" bestFit="1" customWidth="1"/>
    <col min="11" max="11" width="10.7265625" bestFit="1" customWidth="1"/>
    <col min="12" max="12" width="10.08984375" bestFit="1" customWidth="1"/>
    <col min="13" max="13" width="10.08984375" customWidth="1"/>
    <col min="15" max="15" width="9.36328125" bestFit="1" customWidth="1"/>
    <col min="16" max="16" width="9.453125" bestFit="1" customWidth="1"/>
    <col min="17" max="17" width="10.7265625" bestFit="1" customWidth="1"/>
    <col min="18" max="18" width="10.36328125" bestFit="1" customWidth="1"/>
    <col min="19" max="19" width="9.81640625" bestFit="1" customWidth="1"/>
    <col min="20" max="20" width="8.54296875" bestFit="1" customWidth="1"/>
    <col min="21" max="21" width="8.1796875" bestFit="1" customWidth="1"/>
  </cols>
  <sheetData>
    <row r="2" spans="2:22" x14ac:dyDescent="0.35">
      <c r="B2" s="1" t="s">
        <v>5</v>
      </c>
      <c r="C2" s="1" t="s">
        <v>6</v>
      </c>
      <c r="D2" s="1" t="s">
        <v>7</v>
      </c>
      <c r="E2" s="28" t="s">
        <v>9</v>
      </c>
      <c r="F2" s="28" t="s">
        <v>59</v>
      </c>
      <c r="G2" s="28" t="s">
        <v>8</v>
      </c>
      <c r="H2" s="28" t="s">
        <v>61</v>
      </c>
      <c r="J2" s="1" t="s">
        <v>21</v>
      </c>
      <c r="K2" s="1" t="s">
        <v>6</v>
      </c>
      <c r="L2" s="28" t="s">
        <v>59</v>
      </c>
      <c r="N2" s="1" t="s">
        <v>6</v>
      </c>
      <c r="O2" t="s">
        <v>18</v>
      </c>
      <c r="P2" t="s">
        <v>16</v>
      </c>
      <c r="Q2" t="s">
        <v>19</v>
      </c>
      <c r="R2" t="s">
        <v>12</v>
      </c>
      <c r="S2" t="s">
        <v>20</v>
      </c>
      <c r="T2" t="s">
        <v>15</v>
      </c>
      <c r="U2" t="s">
        <v>13</v>
      </c>
    </row>
    <row r="3" spans="2:22" x14ac:dyDescent="0.35">
      <c r="B3" t="s">
        <v>17</v>
      </c>
      <c r="C3" t="s">
        <v>18</v>
      </c>
      <c r="D3" s="5">
        <v>44957</v>
      </c>
      <c r="E3" s="31">
        <v>500</v>
      </c>
      <c r="F3" s="10"/>
      <c r="G3" s="32"/>
      <c r="H3" s="6">
        <f>+E3*F3*G3</f>
        <v>0</v>
      </c>
      <c r="J3" t="s">
        <v>17</v>
      </c>
      <c r="K3" t="s">
        <v>18</v>
      </c>
      <c r="L3" s="29">
        <v>0.15</v>
      </c>
      <c r="M3" s="26"/>
      <c r="N3" s="6"/>
    </row>
    <row r="4" spans="2:22" x14ac:dyDescent="0.35">
      <c r="B4" t="s">
        <v>11</v>
      </c>
      <c r="C4" t="s">
        <v>12</v>
      </c>
      <c r="D4" s="5">
        <v>44985</v>
      </c>
      <c r="E4" s="31">
        <v>425</v>
      </c>
      <c r="F4" s="10"/>
      <c r="G4" s="32"/>
      <c r="H4" s="6">
        <f t="shared" ref="H4:H23" si="0">+E4*F4*G4</f>
        <v>0</v>
      </c>
      <c r="J4" t="s">
        <v>14</v>
      </c>
      <c r="K4" t="s">
        <v>16</v>
      </c>
      <c r="L4" s="29">
        <v>0.25</v>
      </c>
      <c r="M4" s="26"/>
      <c r="N4" s="6"/>
      <c r="O4" s="28" t="s">
        <v>8</v>
      </c>
      <c r="P4" s="30">
        <v>675</v>
      </c>
      <c r="Q4" s="30">
        <v>500</v>
      </c>
      <c r="R4" s="30">
        <v>425</v>
      </c>
      <c r="S4" s="30">
        <v>1550</v>
      </c>
      <c r="T4" s="30">
        <v>450</v>
      </c>
      <c r="U4" s="30">
        <v>625</v>
      </c>
      <c r="V4" s="30">
        <v>1450</v>
      </c>
    </row>
    <row r="5" spans="2:22" x14ac:dyDescent="0.35">
      <c r="B5" t="s">
        <v>17</v>
      </c>
      <c r="C5" t="s">
        <v>18</v>
      </c>
      <c r="D5" s="5">
        <v>45016</v>
      </c>
      <c r="E5" s="31">
        <v>300</v>
      </c>
      <c r="F5" s="10"/>
      <c r="G5" s="32"/>
      <c r="H5" s="6">
        <f t="shared" si="0"/>
        <v>0</v>
      </c>
      <c r="J5" t="s">
        <v>17</v>
      </c>
      <c r="K5" t="s">
        <v>19</v>
      </c>
      <c r="L5" s="29">
        <v>0.05</v>
      </c>
      <c r="M5" s="26"/>
      <c r="N5" s="6"/>
      <c r="O5" s="6"/>
    </row>
    <row r="6" spans="2:22" x14ac:dyDescent="0.35">
      <c r="B6" t="s">
        <v>17</v>
      </c>
      <c r="C6" t="s">
        <v>20</v>
      </c>
      <c r="D6" s="5">
        <v>44957</v>
      </c>
      <c r="E6" s="31">
        <v>700</v>
      </c>
      <c r="F6" s="10"/>
      <c r="G6" s="32"/>
      <c r="H6" s="6">
        <f t="shared" si="0"/>
        <v>0</v>
      </c>
      <c r="J6" t="s">
        <v>11</v>
      </c>
      <c r="K6" t="s">
        <v>12</v>
      </c>
      <c r="L6" s="29">
        <v>0.22</v>
      </c>
      <c r="M6" s="26"/>
      <c r="N6" s="6"/>
      <c r="O6" s="6"/>
    </row>
    <row r="7" spans="2:22" x14ac:dyDescent="0.35">
      <c r="B7" t="s">
        <v>14</v>
      </c>
      <c r="C7" t="s">
        <v>15</v>
      </c>
      <c r="D7" s="5">
        <v>45016</v>
      </c>
      <c r="E7" s="31">
        <v>605</v>
      </c>
      <c r="F7" s="10"/>
      <c r="G7" s="32"/>
      <c r="H7" s="6">
        <f t="shared" si="0"/>
        <v>0</v>
      </c>
      <c r="J7" t="s">
        <v>17</v>
      </c>
      <c r="K7" t="s">
        <v>20</v>
      </c>
      <c r="L7" s="29">
        <v>0.18</v>
      </c>
      <c r="M7" s="26"/>
      <c r="N7" s="6"/>
      <c r="O7" s="6"/>
    </row>
    <row r="8" spans="2:22" x14ac:dyDescent="0.35">
      <c r="B8" t="s">
        <v>17</v>
      </c>
      <c r="C8" t="s">
        <v>19</v>
      </c>
      <c r="D8" s="5">
        <v>44985</v>
      </c>
      <c r="E8" s="31">
        <v>425</v>
      </c>
      <c r="F8" s="10"/>
      <c r="G8" s="32"/>
      <c r="H8" s="6">
        <f t="shared" si="0"/>
        <v>0</v>
      </c>
      <c r="J8" t="s">
        <v>14</v>
      </c>
      <c r="K8" t="s">
        <v>15</v>
      </c>
      <c r="L8" s="29">
        <v>0.15</v>
      </c>
      <c r="M8" s="26"/>
      <c r="N8" s="6"/>
      <c r="O8" s="6"/>
    </row>
    <row r="9" spans="2:22" x14ac:dyDescent="0.35">
      <c r="B9" t="s">
        <v>11</v>
      </c>
      <c r="C9" t="s">
        <v>13</v>
      </c>
      <c r="D9" s="5">
        <v>45016</v>
      </c>
      <c r="E9" s="31">
        <v>358</v>
      </c>
      <c r="F9" s="10"/>
      <c r="G9" s="32"/>
      <c r="H9" s="6">
        <f t="shared" si="0"/>
        <v>0</v>
      </c>
      <c r="J9" t="s">
        <v>11</v>
      </c>
      <c r="K9" t="s">
        <v>13</v>
      </c>
      <c r="L9" s="29">
        <v>0.12</v>
      </c>
      <c r="M9" s="26"/>
      <c r="N9" s="6"/>
      <c r="O9" s="6"/>
    </row>
    <row r="10" spans="2:22" x14ac:dyDescent="0.35">
      <c r="B10" t="s">
        <v>17</v>
      </c>
      <c r="C10" t="s">
        <v>20</v>
      </c>
      <c r="D10" s="5">
        <v>45016</v>
      </c>
      <c r="E10" s="31">
        <v>550</v>
      </c>
      <c r="F10" s="10"/>
      <c r="G10" s="32"/>
      <c r="H10" s="6">
        <f t="shared" si="0"/>
        <v>0</v>
      </c>
    </row>
    <row r="11" spans="2:22" x14ac:dyDescent="0.35">
      <c r="B11" t="s">
        <v>17</v>
      </c>
      <c r="C11" t="s">
        <v>19</v>
      </c>
      <c r="D11" s="5">
        <v>44957</v>
      </c>
      <c r="E11" s="31">
        <v>410</v>
      </c>
      <c r="F11" s="10"/>
      <c r="G11" s="32"/>
      <c r="H11" s="6">
        <f t="shared" si="0"/>
        <v>0</v>
      </c>
      <c r="K11" s="1" t="s">
        <v>22</v>
      </c>
    </row>
    <row r="12" spans="2:22" x14ac:dyDescent="0.35">
      <c r="B12" t="s">
        <v>14</v>
      </c>
      <c r="C12" t="s">
        <v>16</v>
      </c>
      <c r="D12" s="5">
        <v>44985</v>
      </c>
      <c r="E12" s="31">
        <v>735</v>
      </c>
      <c r="F12" s="10"/>
      <c r="G12" s="32"/>
      <c r="H12" s="6">
        <f t="shared" si="0"/>
        <v>0</v>
      </c>
      <c r="J12" s="1">
        <v>1</v>
      </c>
      <c r="K12" t="s">
        <v>62</v>
      </c>
    </row>
    <row r="13" spans="2:22" x14ac:dyDescent="0.35">
      <c r="B13" t="s">
        <v>17</v>
      </c>
      <c r="C13" t="s">
        <v>19</v>
      </c>
      <c r="D13" s="5">
        <v>45016</v>
      </c>
      <c r="E13" s="31">
        <v>437</v>
      </c>
      <c r="F13" s="10"/>
      <c r="G13" s="32"/>
      <c r="H13" s="6">
        <f t="shared" si="0"/>
        <v>0</v>
      </c>
      <c r="J13" s="1">
        <f t="shared" ref="J13:J15" si="1">+J12+1</f>
        <v>2</v>
      </c>
      <c r="K13" t="s">
        <v>60</v>
      </c>
    </row>
    <row r="14" spans="2:22" x14ac:dyDescent="0.35">
      <c r="B14" t="s">
        <v>11</v>
      </c>
      <c r="C14" t="s">
        <v>13</v>
      </c>
      <c r="D14" s="5">
        <v>44957</v>
      </c>
      <c r="E14" s="31">
        <v>300</v>
      </c>
      <c r="F14" s="10"/>
      <c r="G14" s="32"/>
      <c r="H14" s="6">
        <f t="shared" si="0"/>
        <v>0</v>
      </c>
      <c r="J14" s="1">
        <v>3</v>
      </c>
      <c r="K14" t="s">
        <v>63</v>
      </c>
    </row>
    <row r="15" spans="2:22" x14ac:dyDescent="0.35">
      <c r="B15" t="s">
        <v>11</v>
      </c>
      <c r="C15" t="s">
        <v>13</v>
      </c>
      <c r="D15" s="5">
        <v>44985</v>
      </c>
      <c r="E15" s="31">
        <v>325</v>
      </c>
      <c r="F15" s="10"/>
      <c r="G15" s="32"/>
      <c r="H15" s="6">
        <f t="shared" si="0"/>
        <v>0</v>
      </c>
      <c r="J15" s="1">
        <f t="shared" si="1"/>
        <v>4</v>
      </c>
      <c r="K15" t="s">
        <v>60</v>
      </c>
    </row>
    <row r="16" spans="2:22" x14ac:dyDescent="0.35">
      <c r="B16" t="s">
        <v>14</v>
      </c>
      <c r="C16" t="s">
        <v>16</v>
      </c>
      <c r="D16" s="5">
        <v>45016</v>
      </c>
      <c r="E16" s="31">
        <v>730</v>
      </c>
      <c r="F16" s="10"/>
      <c r="G16" s="32"/>
      <c r="H16" s="6">
        <f t="shared" si="0"/>
        <v>0</v>
      </c>
      <c r="J16" s="1"/>
    </row>
    <row r="17" spans="2:10" x14ac:dyDescent="0.35">
      <c r="B17" t="s">
        <v>11</v>
      </c>
      <c r="C17" t="s">
        <v>12</v>
      </c>
      <c r="D17" s="5">
        <v>44957</v>
      </c>
      <c r="E17" s="31">
        <v>450</v>
      </c>
      <c r="F17" s="10"/>
      <c r="G17" s="32"/>
      <c r="H17" s="6">
        <f t="shared" si="0"/>
        <v>0</v>
      </c>
      <c r="J17" s="1"/>
    </row>
    <row r="18" spans="2:10" x14ac:dyDescent="0.35">
      <c r="B18" t="s">
        <v>17</v>
      </c>
      <c r="C18" t="s">
        <v>18</v>
      </c>
      <c r="D18" s="5">
        <v>44985</v>
      </c>
      <c r="E18" s="31">
        <v>400</v>
      </c>
      <c r="F18" s="10"/>
      <c r="G18" s="32"/>
      <c r="H18" s="6">
        <f t="shared" si="0"/>
        <v>0</v>
      </c>
      <c r="J18" s="1"/>
    </row>
    <row r="19" spans="2:10" x14ac:dyDescent="0.35">
      <c r="B19" t="s">
        <v>11</v>
      </c>
      <c r="C19" t="s">
        <v>12</v>
      </c>
      <c r="D19" s="5">
        <v>45016</v>
      </c>
      <c r="E19" s="31">
        <v>500</v>
      </c>
      <c r="F19" s="10"/>
      <c r="G19" s="32"/>
      <c r="H19" s="6">
        <f t="shared" si="0"/>
        <v>0</v>
      </c>
      <c r="J19" s="1"/>
    </row>
    <row r="20" spans="2:10" x14ac:dyDescent="0.35">
      <c r="B20" t="s">
        <v>14</v>
      </c>
      <c r="C20" t="s">
        <v>15</v>
      </c>
      <c r="D20" s="5">
        <v>44957</v>
      </c>
      <c r="E20" s="31">
        <v>600</v>
      </c>
      <c r="F20" s="10"/>
      <c r="G20" s="32"/>
      <c r="H20" s="6">
        <f t="shared" si="0"/>
        <v>0</v>
      </c>
      <c r="J20" s="1"/>
    </row>
    <row r="21" spans="2:10" x14ac:dyDescent="0.35">
      <c r="B21" t="s">
        <v>14</v>
      </c>
      <c r="C21" t="s">
        <v>15</v>
      </c>
      <c r="D21" s="5">
        <v>44985</v>
      </c>
      <c r="E21" s="31">
        <v>625</v>
      </c>
      <c r="F21" s="10"/>
      <c r="G21" s="32"/>
      <c r="H21" s="6">
        <f t="shared" si="0"/>
        <v>0</v>
      </c>
    </row>
    <row r="22" spans="2:10" x14ac:dyDescent="0.35">
      <c r="B22" t="s">
        <v>17</v>
      </c>
      <c r="C22" t="s">
        <v>20</v>
      </c>
      <c r="D22" s="5">
        <v>44985</v>
      </c>
      <c r="E22" s="31">
        <v>625</v>
      </c>
      <c r="F22" s="10"/>
      <c r="G22" s="32"/>
      <c r="H22" s="6">
        <f t="shared" si="0"/>
        <v>0</v>
      </c>
    </row>
    <row r="23" spans="2:10" x14ac:dyDescent="0.35">
      <c r="B23" t="s">
        <v>14</v>
      </c>
      <c r="C23" t="s">
        <v>16</v>
      </c>
      <c r="D23" s="5">
        <v>44957</v>
      </c>
      <c r="E23" s="31">
        <v>700</v>
      </c>
      <c r="F23" s="10"/>
      <c r="G23" s="32"/>
      <c r="H23" s="6">
        <f t="shared" si="0"/>
        <v>0</v>
      </c>
    </row>
    <row r="24" spans="2:10" x14ac:dyDescent="0.35">
      <c r="B24" s="24"/>
      <c r="C24" s="24"/>
      <c r="D24" s="25"/>
      <c r="E24" s="26"/>
      <c r="F24" s="27"/>
      <c r="G24" s="26"/>
      <c r="H24" s="33">
        <f>SUM(H3:H23)</f>
        <v>0</v>
      </c>
    </row>
    <row r="25" spans="2:10" x14ac:dyDescent="0.35">
      <c r="B25" s="24"/>
      <c r="C25" s="24"/>
      <c r="D25" s="25"/>
      <c r="E25" s="26"/>
      <c r="F25" s="27"/>
      <c r="G25" s="26"/>
      <c r="H25" s="26"/>
    </row>
    <row r="26" spans="2:10" x14ac:dyDescent="0.35">
      <c r="B26" s="24"/>
      <c r="C26" s="24"/>
      <c r="D26" s="25"/>
      <c r="E26" s="26"/>
      <c r="F26" s="27"/>
      <c r="G26" s="26"/>
      <c r="H26" s="26"/>
    </row>
    <row r="27" spans="2:10" x14ac:dyDescent="0.35">
      <c r="B27" s="24"/>
      <c r="C27" s="24"/>
      <c r="D27" s="25"/>
      <c r="E27" s="26"/>
      <c r="F27" s="27"/>
      <c r="G27" s="26"/>
      <c r="H27" s="26"/>
    </row>
    <row r="28" spans="2:10" x14ac:dyDescent="0.35">
      <c r="B28" s="24"/>
      <c r="C28" s="24"/>
      <c r="D28" s="25"/>
      <c r="E28" s="26"/>
      <c r="F28" s="27"/>
      <c r="G28" s="26"/>
      <c r="H28" s="26"/>
    </row>
    <row r="29" spans="2:10" x14ac:dyDescent="0.35">
      <c r="B29" s="24"/>
      <c r="C29" s="24"/>
      <c r="D29" s="25"/>
      <c r="E29" s="26"/>
      <c r="F29" s="27"/>
      <c r="G29" s="26"/>
      <c r="H29" s="26"/>
    </row>
    <row r="30" spans="2:10" x14ac:dyDescent="0.35">
      <c r="B30" s="24"/>
      <c r="C30" s="24"/>
      <c r="D30" s="25"/>
      <c r="E30" s="26"/>
      <c r="F30" s="27"/>
      <c r="G30" s="26"/>
      <c r="H30" s="26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8BC8A-421C-48B5-8B6A-3EDB039F3313}">
  <sheetPr>
    <tabColor rgb="FF00B050"/>
  </sheetPr>
  <dimension ref="B2:K36"/>
  <sheetViews>
    <sheetView workbookViewId="0">
      <selection activeCell="B28" sqref="B28"/>
    </sheetView>
  </sheetViews>
  <sheetFormatPr defaultRowHeight="14.5" x14ac:dyDescent="0.35"/>
  <cols>
    <col min="2" max="2" width="10.08984375" bestFit="1" customWidth="1"/>
    <col min="3" max="3" width="10.7265625" bestFit="1" customWidth="1"/>
    <col min="4" max="4" width="10.08984375" bestFit="1" customWidth="1"/>
    <col min="5" max="5" width="8.7265625" customWidth="1"/>
    <col min="6" max="6" width="8.6328125" customWidth="1"/>
    <col min="7" max="7" width="7.6328125" customWidth="1"/>
    <col min="8" max="8" width="13" customWidth="1"/>
  </cols>
  <sheetData>
    <row r="2" spans="2:11" x14ac:dyDescent="0.35">
      <c r="B2" s="4" t="s">
        <v>5</v>
      </c>
      <c r="C2" s="4" t="s">
        <v>6</v>
      </c>
      <c r="D2" s="1" t="s">
        <v>7</v>
      </c>
      <c r="E2" s="4" t="s">
        <v>9</v>
      </c>
      <c r="F2" s="4" t="s">
        <v>59</v>
      </c>
      <c r="G2" s="4" t="s">
        <v>8</v>
      </c>
      <c r="H2" s="4" t="s">
        <v>61</v>
      </c>
      <c r="K2" s="1" t="s">
        <v>22</v>
      </c>
    </row>
    <row r="3" spans="2:11" x14ac:dyDescent="0.35">
      <c r="B3" t="s">
        <v>17</v>
      </c>
      <c r="C3" t="s">
        <v>18</v>
      </c>
      <c r="D3" s="5">
        <v>44957</v>
      </c>
      <c r="E3" s="31">
        <v>500</v>
      </c>
      <c r="F3" s="27">
        <v>0.15</v>
      </c>
      <c r="G3" s="34">
        <v>675</v>
      </c>
      <c r="H3" s="6">
        <v>50625</v>
      </c>
      <c r="J3" s="1">
        <v>1</v>
      </c>
      <c r="K3" t="s">
        <v>66</v>
      </c>
    </row>
    <row r="4" spans="2:11" x14ac:dyDescent="0.35">
      <c r="B4" t="s">
        <v>11</v>
      </c>
      <c r="C4" t="s">
        <v>12</v>
      </c>
      <c r="D4" s="5">
        <v>44985</v>
      </c>
      <c r="E4" s="31">
        <v>425</v>
      </c>
      <c r="F4" s="27">
        <v>0.22</v>
      </c>
      <c r="G4" s="34">
        <v>1550</v>
      </c>
      <c r="H4" s="6">
        <v>144925</v>
      </c>
      <c r="J4" s="1">
        <f t="shared" ref="J4" si="0">+J3+1</f>
        <v>2</v>
      </c>
      <c r="K4" t="s">
        <v>60</v>
      </c>
    </row>
    <row r="5" spans="2:11" x14ac:dyDescent="0.35">
      <c r="B5" t="s">
        <v>17</v>
      </c>
      <c r="C5" t="s">
        <v>18</v>
      </c>
      <c r="D5" s="5">
        <v>45016</v>
      </c>
      <c r="E5" s="31">
        <v>300</v>
      </c>
      <c r="F5" s="27">
        <v>0.15</v>
      </c>
      <c r="G5" s="34">
        <v>675</v>
      </c>
      <c r="H5" s="6">
        <v>30375</v>
      </c>
      <c r="J5" s="1">
        <v>3</v>
      </c>
      <c r="K5" t="s">
        <v>67</v>
      </c>
    </row>
    <row r="6" spans="2:11" x14ac:dyDescent="0.35">
      <c r="B6" t="s">
        <v>17</v>
      </c>
      <c r="C6" t="s">
        <v>20</v>
      </c>
      <c r="D6" s="5">
        <v>44957</v>
      </c>
      <c r="E6" s="31">
        <v>700</v>
      </c>
      <c r="F6" s="27">
        <v>0.18</v>
      </c>
      <c r="G6" s="34">
        <v>450</v>
      </c>
      <c r="H6" s="6">
        <v>56700</v>
      </c>
    </row>
    <row r="7" spans="2:11" x14ac:dyDescent="0.35">
      <c r="B7" t="s">
        <v>14</v>
      </c>
      <c r="C7" t="s">
        <v>15</v>
      </c>
      <c r="D7" s="5">
        <v>45016</v>
      </c>
      <c r="E7" s="31">
        <v>605</v>
      </c>
      <c r="F7" s="27">
        <v>0.15</v>
      </c>
      <c r="G7" s="34">
        <v>625</v>
      </c>
      <c r="H7" s="6">
        <v>56718.75</v>
      </c>
    </row>
    <row r="8" spans="2:11" x14ac:dyDescent="0.35">
      <c r="B8" t="s">
        <v>17</v>
      </c>
      <c r="C8" t="s">
        <v>19</v>
      </c>
      <c r="D8" s="5">
        <v>44985</v>
      </c>
      <c r="E8" s="31">
        <v>425</v>
      </c>
      <c r="F8" s="27">
        <v>0.05</v>
      </c>
      <c r="G8" s="34">
        <v>425</v>
      </c>
      <c r="H8" s="6">
        <v>9031.25</v>
      </c>
    </row>
    <row r="9" spans="2:11" x14ac:dyDescent="0.35">
      <c r="B9" t="s">
        <v>11</v>
      </c>
      <c r="C9" t="s">
        <v>13</v>
      </c>
      <c r="D9" s="5">
        <v>45016</v>
      </c>
      <c r="E9" s="31">
        <v>358</v>
      </c>
      <c r="F9" s="27">
        <v>0.12</v>
      </c>
      <c r="G9" s="34">
        <v>1450</v>
      </c>
      <c r="H9" s="6">
        <v>62292</v>
      </c>
    </row>
    <row r="10" spans="2:11" x14ac:dyDescent="0.35">
      <c r="B10" t="s">
        <v>17</v>
      </c>
      <c r="C10" t="s">
        <v>20</v>
      </c>
      <c r="D10" s="5">
        <v>45016</v>
      </c>
      <c r="E10" s="31">
        <v>550</v>
      </c>
      <c r="F10" s="27">
        <v>0.18</v>
      </c>
      <c r="G10" s="34">
        <v>450</v>
      </c>
      <c r="H10" s="6">
        <v>44550</v>
      </c>
    </row>
    <row r="11" spans="2:11" x14ac:dyDescent="0.35">
      <c r="B11" t="s">
        <v>17</v>
      </c>
      <c r="C11" t="s">
        <v>19</v>
      </c>
      <c r="D11" s="5">
        <v>44957</v>
      </c>
      <c r="E11" s="31">
        <v>410</v>
      </c>
      <c r="F11" s="27">
        <v>0.05</v>
      </c>
      <c r="G11" s="34">
        <v>425</v>
      </c>
      <c r="H11" s="6">
        <v>8712.5</v>
      </c>
    </row>
    <row r="12" spans="2:11" x14ac:dyDescent="0.35">
      <c r="B12" t="s">
        <v>14</v>
      </c>
      <c r="C12" t="s">
        <v>16</v>
      </c>
      <c r="D12" s="5">
        <v>44985</v>
      </c>
      <c r="E12" s="31">
        <v>735</v>
      </c>
      <c r="F12" s="27">
        <v>0.25</v>
      </c>
      <c r="G12" s="34">
        <v>500</v>
      </c>
      <c r="H12" s="6">
        <v>91875</v>
      </c>
    </row>
    <row r="13" spans="2:11" x14ac:dyDescent="0.35">
      <c r="B13" t="s">
        <v>17</v>
      </c>
      <c r="C13" t="s">
        <v>19</v>
      </c>
      <c r="D13" s="5">
        <v>45016</v>
      </c>
      <c r="E13" s="31">
        <v>437</v>
      </c>
      <c r="F13" s="27">
        <v>0.05</v>
      </c>
      <c r="G13" s="34">
        <v>425</v>
      </c>
      <c r="H13" s="6">
        <v>9286.25</v>
      </c>
    </row>
    <row r="14" spans="2:11" x14ac:dyDescent="0.35">
      <c r="B14" t="s">
        <v>11</v>
      </c>
      <c r="C14" t="s">
        <v>13</v>
      </c>
      <c r="D14" s="5">
        <v>44957</v>
      </c>
      <c r="E14" s="31">
        <v>300</v>
      </c>
      <c r="F14" s="27">
        <v>0.12</v>
      </c>
      <c r="G14" s="34">
        <v>1450</v>
      </c>
      <c r="H14" s="6">
        <v>52200</v>
      </c>
    </row>
    <row r="15" spans="2:11" x14ac:dyDescent="0.35">
      <c r="B15" t="s">
        <v>11</v>
      </c>
      <c r="C15" t="s">
        <v>13</v>
      </c>
      <c r="D15" s="5">
        <v>44985</v>
      </c>
      <c r="E15" s="31">
        <v>325</v>
      </c>
      <c r="F15" s="27">
        <v>0.12</v>
      </c>
      <c r="G15" s="34">
        <v>1450</v>
      </c>
      <c r="H15" s="6">
        <v>56550</v>
      </c>
    </row>
    <row r="16" spans="2:11" x14ac:dyDescent="0.35">
      <c r="B16" t="s">
        <v>14</v>
      </c>
      <c r="C16" t="s">
        <v>16</v>
      </c>
      <c r="D16" s="5">
        <v>45016</v>
      </c>
      <c r="E16" s="31">
        <v>730</v>
      </c>
      <c r="F16" s="27">
        <v>0.25</v>
      </c>
      <c r="G16" s="34">
        <v>500</v>
      </c>
      <c r="H16" s="6">
        <v>91250</v>
      </c>
    </row>
    <row r="17" spans="2:8" x14ac:dyDescent="0.35">
      <c r="B17" t="s">
        <v>11</v>
      </c>
      <c r="C17" t="s">
        <v>12</v>
      </c>
      <c r="D17" s="5">
        <v>44957</v>
      </c>
      <c r="E17" s="31">
        <v>450</v>
      </c>
      <c r="F17" s="27">
        <v>0.22</v>
      </c>
      <c r="G17" s="34">
        <v>1550</v>
      </c>
      <c r="H17" s="6">
        <v>153450</v>
      </c>
    </row>
    <row r="18" spans="2:8" x14ac:dyDescent="0.35">
      <c r="B18" t="s">
        <v>17</v>
      </c>
      <c r="C18" t="s">
        <v>18</v>
      </c>
      <c r="D18" s="5">
        <v>44985</v>
      </c>
      <c r="E18" s="31">
        <v>400</v>
      </c>
      <c r="F18" s="27">
        <v>0.15</v>
      </c>
      <c r="G18" s="34">
        <v>675</v>
      </c>
      <c r="H18" s="6">
        <v>40500</v>
      </c>
    </row>
    <row r="19" spans="2:8" x14ac:dyDescent="0.35">
      <c r="B19" t="s">
        <v>11</v>
      </c>
      <c r="C19" t="s">
        <v>12</v>
      </c>
      <c r="D19" s="5">
        <v>45016</v>
      </c>
      <c r="E19" s="31">
        <v>500</v>
      </c>
      <c r="F19" s="27">
        <v>0.22</v>
      </c>
      <c r="G19" s="34">
        <v>1550</v>
      </c>
      <c r="H19" s="6">
        <v>170500</v>
      </c>
    </row>
    <row r="20" spans="2:8" x14ac:dyDescent="0.35">
      <c r="B20" t="s">
        <v>14</v>
      </c>
      <c r="C20" t="s">
        <v>15</v>
      </c>
      <c r="D20" s="5">
        <v>44957</v>
      </c>
      <c r="E20" s="31">
        <v>600</v>
      </c>
      <c r="F20" s="27">
        <v>0.15</v>
      </c>
      <c r="G20" s="34">
        <v>625</v>
      </c>
      <c r="H20" s="6">
        <v>56250</v>
      </c>
    </row>
    <row r="21" spans="2:8" x14ac:dyDescent="0.35">
      <c r="B21" t="s">
        <v>14</v>
      </c>
      <c r="C21" t="s">
        <v>15</v>
      </c>
      <c r="D21" s="5">
        <v>44985</v>
      </c>
      <c r="E21" s="31">
        <v>625</v>
      </c>
      <c r="F21" s="27">
        <v>0.15</v>
      </c>
      <c r="G21" s="34">
        <v>625</v>
      </c>
      <c r="H21" s="6">
        <v>58593.75</v>
      </c>
    </row>
    <row r="22" spans="2:8" x14ac:dyDescent="0.35">
      <c r="B22" t="s">
        <v>17</v>
      </c>
      <c r="C22" t="s">
        <v>20</v>
      </c>
      <c r="D22" s="5">
        <v>44985</v>
      </c>
      <c r="E22" s="31">
        <v>625</v>
      </c>
      <c r="F22" s="27">
        <v>0.18</v>
      </c>
      <c r="G22" s="34">
        <v>450</v>
      </c>
      <c r="H22" s="6">
        <v>50625</v>
      </c>
    </row>
    <row r="23" spans="2:8" x14ac:dyDescent="0.35">
      <c r="B23" t="s">
        <v>14</v>
      </c>
      <c r="C23" t="s">
        <v>16</v>
      </c>
      <c r="D23" s="5">
        <v>44957</v>
      </c>
      <c r="E23" s="31">
        <v>700</v>
      </c>
      <c r="F23" s="27">
        <v>0.25</v>
      </c>
      <c r="G23" s="34">
        <v>500</v>
      </c>
      <c r="H23" s="6">
        <v>87500</v>
      </c>
    </row>
    <row r="26" spans="2:8" x14ac:dyDescent="0.35">
      <c r="B26" s="30">
        <v>144925</v>
      </c>
    </row>
    <row r="27" spans="2:8" x14ac:dyDescent="0.35">
      <c r="B27" s="4" t="s">
        <v>5</v>
      </c>
      <c r="C27" s="4" t="s">
        <v>6</v>
      </c>
      <c r="D27" s="4" t="s">
        <v>7</v>
      </c>
      <c r="E27" s="4" t="s">
        <v>9</v>
      </c>
      <c r="F27" s="4" t="s">
        <v>59</v>
      </c>
      <c r="G27" s="4" t="s">
        <v>8</v>
      </c>
      <c r="H27" s="4" t="s">
        <v>61</v>
      </c>
    </row>
    <row r="28" spans="2:8" x14ac:dyDescent="0.35">
      <c r="B28" s="7"/>
      <c r="C28" s="7"/>
      <c r="D28" s="8"/>
      <c r="E28" s="7"/>
      <c r="F28" s="10"/>
      <c r="G28" s="32"/>
      <c r="H28" s="32"/>
    </row>
    <row r="30" spans="2:8" x14ac:dyDescent="0.35">
      <c r="B30" s="4" t="s">
        <v>5</v>
      </c>
      <c r="C30" s="7"/>
    </row>
    <row r="31" spans="2:8" x14ac:dyDescent="0.35">
      <c r="B31" s="4" t="s">
        <v>6</v>
      </c>
      <c r="C31" s="7"/>
    </row>
    <row r="32" spans="2:8" x14ac:dyDescent="0.35">
      <c r="B32" s="4" t="s">
        <v>7</v>
      </c>
      <c r="C32" s="32"/>
    </row>
    <row r="33" spans="2:3" x14ac:dyDescent="0.35">
      <c r="B33" s="4" t="s">
        <v>9</v>
      </c>
      <c r="C33" s="32"/>
    </row>
    <row r="34" spans="2:3" x14ac:dyDescent="0.35">
      <c r="B34" s="4" t="s">
        <v>59</v>
      </c>
      <c r="C34" s="32"/>
    </row>
    <row r="35" spans="2:3" x14ac:dyDescent="0.35">
      <c r="B35" s="4" t="s">
        <v>8</v>
      </c>
      <c r="C35" s="32"/>
    </row>
    <row r="36" spans="2:3" x14ac:dyDescent="0.35">
      <c r="B36" s="4" t="s">
        <v>61</v>
      </c>
      <c r="C36" s="32"/>
    </row>
  </sheetData>
  <pageMargins left="0.7" right="0.7" top="0.75" bottom="0.75" header="0.3" footer="0.3"/>
  <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73AB1-69F4-42F0-95F9-12C2B676FFE3}">
  <sheetPr>
    <tabColor rgb="FF00B050"/>
  </sheetPr>
  <dimension ref="B2:K36"/>
  <sheetViews>
    <sheetView zoomScale="110" zoomScaleNormal="110" workbookViewId="0">
      <selection activeCell="B3" sqref="B3"/>
    </sheetView>
  </sheetViews>
  <sheetFormatPr defaultRowHeight="14.5" x14ac:dyDescent="0.35"/>
  <cols>
    <col min="2" max="2" width="10.08984375" bestFit="1" customWidth="1"/>
    <col min="3" max="3" width="11" bestFit="1" customWidth="1"/>
    <col min="4" max="4" width="10.08984375" bestFit="1" customWidth="1"/>
    <col min="5" max="5" width="8.7265625" customWidth="1"/>
    <col min="6" max="6" width="8.6328125" customWidth="1"/>
    <col min="7" max="7" width="7.6328125" customWidth="1"/>
    <col min="8" max="8" width="13" customWidth="1"/>
  </cols>
  <sheetData>
    <row r="2" spans="2:11" x14ac:dyDescent="0.35">
      <c r="B2" s="4" t="s">
        <v>5</v>
      </c>
      <c r="C2" s="4" t="s">
        <v>6</v>
      </c>
      <c r="D2" s="1" t="s">
        <v>7</v>
      </c>
      <c r="E2" s="4" t="s">
        <v>9</v>
      </c>
      <c r="F2" s="4" t="s">
        <v>59</v>
      </c>
      <c r="G2" s="4" t="s">
        <v>8</v>
      </c>
      <c r="H2" s="4" t="s">
        <v>61</v>
      </c>
      <c r="K2" s="1" t="s">
        <v>22</v>
      </c>
    </row>
    <row r="3" spans="2:11" x14ac:dyDescent="0.35">
      <c r="B3" t="s">
        <v>17</v>
      </c>
      <c r="C3" t="s">
        <v>18</v>
      </c>
      <c r="D3" s="5">
        <v>44957</v>
      </c>
      <c r="E3" s="31">
        <v>500</v>
      </c>
      <c r="F3" s="27">
        <v>0.15</v>
      </c>
      <c r="G3" s="34">
        <v>675</v>
      </c>
      <c r="H3" s="6">
        <v>50625</v>
      </c>
      <c r="J3" s="1">
        <v>1</v>
      </c>
      <c r="K3" t="s">
        <v>152</v>
      </c>
    </row>
    <row r="4" spans="2:11" x14ac:dyDescent="0.35">
      <c r="B4" t="s">
        <v>11</v>
      </c>
      <c r="C4" t="s">
        <v>12</v>
      </c>
      <c r="D4" s="5">
        <v>44985</v>
      </c>
      <c r="E4" s="31">
        <v>425</v>
      </c>
      <c r="F4" s="27">
        <v>0.22</v>
      </c>
      <c r="G4" s="34">
        <v>1550</v>
      </c>
      <c r="H4" s="6">
        <v>144925</v>
      </c>
      <c r="J4" s="1">
        <f t="shared" ref="J4" si="0">+J3+1</f>
        <v>2</v>
      </c>
      <c r="K4" t="s">
        <v>153</v>
      </c>
    </row>
    <row r="5" spans="2:11" x14ac:dyDescent="0.35">
      <c r="B5" t="s">
        <v>17</v>
      </c>
      <c r="C5" t="s">
        <v>18</v>
      </c>
      <c r="D5" s="5">
        <v>45016</v>
      </c>
      <c r="E5" s="31">
        <v>300</v>
      </c>
      <c r="F5" s="27">
        <v>0.15</v>
      </c>
      <c r="G5" s="34">
        <v>675</v>
      </c>
      <c r="H5" s="6">
        <v>30375</v>
      </c>
      <c r="J5" s="1"/>
    </row>
    <row r="6" spans="2:11" x14ac:dyDescent="0.35">
      <c r="B6" t="s">
        <v>17</v>
      </c>
      <c r="C6" t="s">
        <v>20</v>
      </c>
      <c r="D6" s="5">
        <v>44957</v>
      </c>
      <c r="E6" s="31">
        <v>700</v>
      </c>
      <c r="F6" s="27">
        <v>0.18</v>
      </c>
      <c r="G6" s="34">
        <v>450</v>
      </c>
      <c r="H6" s="6">
        <v>56700</v>
      </c>
    </row>
    <row r="7" spans="2:11" x14ac:dyDescent="0.35">
      <c r="B7" t="s">
        <v>14</v>
      </c>
      <c r="C7" t="s">
        <v>15</v>
      </c>
      <c r="D7" s="5">
        <v>45016</v>
      </c>
      <c r="E7" s="31">
        <v>605</v>
      </c>
      <c r="F7" s="27">
        <v>0.15</v>
      </c>
      <c r="G7" s="34">
        <v>625</v>
      </c>
      <c r="H7" s="6">
        <v>56718.75</v>
      </c>
    </row>
    <row r="8" spans="2:11" x14ac:dyDescent="0.35">
      <c r="B8" t="s">
        <v>17</v>
      </c>
      <c r="C8" t="s">
        <v>19</v>
      </c>
      <c r="D8" s="5">
        <v>44985</v>
      </c>
      <c r="E8" s="31">
        <v>425</v>
      </c>
      <c r="F8" s="27">
        <v>0.05</v>
      </c>
      <c r="G8" s="34">
        <v>425</v>
      </c>
      <c r="H8" s="6">
        <v>9031.25</v>
      </c>
    </row>
    <row r="9" spans="2:11" x14ac:dyDescent="0.35">
      <c r="B9" t="s">
        <v>11</v>
      </c>
      <c r="C9" t="s">
        <v>13</v>
      </c>
      <c r="D9" s="5">
        <v>45016</v>
      </c>
      <c r="E9" s="31">
        <v>358</v>
      </c>
      <c r="F9" s="27">
        <v>0.12</v>
      </c>
      <c r="G9" s="34">
        <v>1450</v>
      </c>
      <c r="H9" s="6">
        <v>62292</v>
      </c>
      <c r="I9" t="s">
        <v>68</v>
      </c>
    </row>
    <row r="10" spans="2:11" x14ac:dyDescent="0.35">
      <c r="B10" t="s">
        <v>17</v>
      </c>
      <c r="C10" t="s">
        <v>20</v>
      </c>
      <c r="D10" s="5">
        <v>45016</v>
      </c>
      <c r="E10" s="31">
        <v>550</v>
      </c>
      <c r="F10" s="27">
        <v>0.18</v>
      </c>
      <c r="G10" s="34">
        <v>450</v>
      </c>
      <c r="H10" s="6">
        <v>44550</v>
      </c>
    </row>
    <row r="11" spans="2:11" x14ac:dyDescent="0.35">
      <c r="B11" t="s">
        <v>17</v>
      </c>
      <c r="C11" t="s">
        <v>19</v>
      </c>
      <c r="D11" s="5">
        <v>44957</v>
      </c>
      <c r="E11" s="31">
        <v>410</v>
      </c>
      <c r="F11" s="27">
        <v>0.05</v>
      </c>
      <c r="G11" s="34">
        <v>425</v>
      </c>
      <c r="H11" s="6">
        <v>8712.5</v>
      </c>
    </row>
    <row r="12" spans="2:11" x14ac:dyDescent="0.35">
      <c r="B12" t="s">
        <v>14</v>
      </c>
      <c r="C12" t="s">
        <v>16</v>
      </c>
      <c r="D12" s="5">
        <v>44985</v>
      </c>
      <c r="E12" s="31">
        <v>735</v>
      </c>
      <c r="F12" s="27">
        <v>0.25</v>
      </c>
      <c r="G12" s="34">
        <v>500</v>
      </c>
      <c r="H12" s="6">
        <v>91875</v>
      </c>
    </row>
    <row r="13" spans="2:11" x14ac:dyDescent="0.35">
      <c r="B13" t="s">
        <v>17</v>
      </c>
      <c r="C13" t="s">
        <v>19</v>
      </c>
      <c r="D13" s="5">
        <v>45016</v>
      </c>
      <c r="E13" s="31">
        <v>437</v>
      </c>
      <c r="F13" s="27">
        <v>0.05</v>
      </c>
      <c r="G13" s="34">
        <v>425</v>
      </c>
      <c r="H13" s="6">
        <v>9286.25</v>
      </c>
    </row>
    <row r="14" spans="2:11" x14ac:dyDescent="0.35">
      <c r="B14" t="s">
        <v>11</v>
      </c>
      <c r="C14" t="s">
        <v>13</v>
      </c>
      <c r="D14" s="5">
        <v>44957</v>
      </c>
      <c r="E14" s="31">
        <v>300</v>
      </c>
      <c r="F14" s="27">
        <v>0.12</v>
      </c>
      <c r="G14" s="34">
        <v>1450</v>
      </c>
      <c r="H14" s="6">
        <v>52200</v>
      </c>
    </row>
    <row r="15" spans="2:11" x14ac:dyDescent="0.35">
      <c r="B15" t="s">
        <v>11</v>
      </c>
      <c r="C15" t="s">
        <v>13</v>
      </c>
      <c r="D15" s="5">
        <v>44985</v>
      </c>
      <c r="E15" s="31">
        <v>325</v>
      </c>
      <c r="F15" s="27">
        <v>0.12</v>
      </c>
      <c r="G15" s="34">
        <v>1450</v>
      </c>
      <c r="H15" s="6">
        <v>56550</v>
      </c>
    </row>
    <row r="16" spans="2:11" x14ac:dyDescent="0.35">
      <c r="B16" t="s">
        <v>14</v>
      </c>
      <c r="C16" t="s">
        <v>16</v>
      </c>
      <c r="D16" s="5">
        <v>45016</v>
      </c>
      <c r="E16" s="31">
        <v>730</v>
      </c>
      <c r="F16" s="27">
        <v>0.25</v>
      </c>
      <c r="G16" s="34">
        <v>500</v>
      </c>
      <c r="H16" s="6">
        <v>91250</v>
      </c>
    </row>
    <row r="17" spans="2:9" x14ac:dyDescent="0.35">
      <c r="B17" t="s">
        <v>11</v>
      </c>
      <c r="C17" t="s">
        <v>12</v>
      </c>
      <c r="D17" s="5">
        <v>44957</v>
      </c>
      <c r="E17" s="31">
        <v>450</v>
      </c>
      <c r="F17" s="27">
        <v>0.22</v>
      </c>
      <c r="G17" s="34">
        <v>1550</v>
      </c>
      <c r="H17" s="6">
        <v>153450</v>
      </c>
    </row>
    <row r="18" spans="2:9" x14ac:dyDescent="0.35">
      <c r="B18" t="s">
        <v>17</v>
      </c>
      <c r="C18" t="s">
        <v>18</v>
      </c>
      <c r="D18" s="5">
        <v>44985</v>
      </c>
      <c r="E18" s="31">
        <v>400</v>
      </c>
      <c r="F18" s="27">
        <v>0.15</v>
      </c>
      <c r="G18" s="34">
        <v>675</v>
      </c>
      <c r="H18" s="6">
        <v>40500</v>
      </c>
    </row>
    <row r="19" spans="2:9" x14ac:dyDescent="0.35">
      <c r="B19" t="s">
        <v>11</v>
      </c>
      <c r="C19" t="s">
        <v>12</v>
      </c>
      <c r="D19" s="5">
        <v>45016</v>
      </c>
      <c r="E19" s="31">
        <v>500</v>
      </c>
      <c r="F19" s="27">
        <v>0.22</v>
      </c>
      <c r="G19" s="34">
        <v>1550</v>
      </c>
      <c r="H19" s="6">
        <v>170500</v>
      </c>
      <c r="I19" t="s">
        <v>68</v>
      </c>
    </row>
    <row r="20" spans="2:9" x14ac:dyDescent="0.35">
      <c r="B20" t="s">
        <v>14</v>
      </c>
      <c r="C20" t="s">
        <v>15</v>
      </c>
      <c r="D20" s="5">
        <v>44957</v>
      </c>
      <c r="E20" s="31">
        <v>600</v>
      </c>
      <c r="F20" s="27">
        <v>0.15</v>
      </c>
      <c r="G20" s="34">
        <v>625</v>
      </c>
      <c r="H20" s="6">
        <v>56250</v>
      </c>
    </row>
    <row r="21" spans="2:9" x14ac:dyDescent="0.35">
      <c r="B21" t="s">
        <v>14</v>
      </c>
      <c r="C21" t="s">
        <v>15</v>
      </c>
      <c r="D21" s="5">
        <v>44985</v>
      </c>
      <c r="E21" s="31">
        <v>625</v>
      </c>
      <c r="F21" s="27">
        <v>0.15</v>
      </c>
      <c r="G21" s="34">
        <v>625</v>
      </c>
      <c r="H21" s="6">
        <v>58593.75</v>
      </c>
    </row>
    <row r="22" spans="2:9" x14ac:dyDescent="0.35">
      <c r="B22" t="s">
        <v>17</v>
      </c>
      <c r="C22" t="s">
        <v>20</v>
      </c>
      <c r="D22" s="5">
        <v>44985</v>
      </c>
      <c r="E22" s="31">
        <v>625</v>
      </c>
      <c r="F22" s="27">
        <v>0.18</v>
      </c>
      <c r="G22" s="34">
        <v>450</v>
      </c>
      <c r="H22" s="6">
        <v>50625</v>
      </c>
    </row>
    <row r="23" spans="2:9" x14ac:dyDescent="0.35">
      <c r="B23" t="s">
        <v>14</v>
      </c>
      <c r="C23" t="s">
        <v>16</v>
      </c>
      <c r="D23" s="5">
        <v>44957</v>
      </c>
      <c r="E23" s="31">
        <v>700</v>
      </c>
      <c r="F23" s="27">
        <v>0.25</v>
      </c>
      <c r="G23" s="34">
        <v>500</v>
      </c>
      <c r="H23" s="6">
        <v>87500</v>
      </c>
    </row>
    <row r="26" spans="2:9" x14ac:dyDescent="0.35">
      <c r="B26" s="30">
        <v>60000</v>
      </c>
    </row>
    <row r="27" spans="2:9" x14ac:dyDescent="0.35">
      <c r="B27" s="4" t="s">
        <v>5</v>
      </c>
      <c r="C27" s="4" t="s">
        <v>6</v>
      </c>
      <c r="D27" s="4" t="s">
        <v>7</v>
      </c>
      <c r="E27" s="4" t="s">
        <v>9</v>
      </c>
      <c r="F27" s="4" t="s">
        <v>59</v>
      </c>
      <c r="G27" s="4" t="s">
        <v>8</v>
      </c>
      <c r="H27" s="4" t="s">
        <v>61</v>
      </c>
    </row>
    <row r="28" spans="2:9" x14ac:dyDescent="0.35">
      <c r="B28" s="7"/>
      <c r="C28" s="7"/>
      <c r="D28" s="8"/>
      <c r="E28" s="7"/>
      <c r="F28" s="10"/>
      <c r="G28" s="32"/>
      <c r="H28" s="32"/>
    </row>
    <row r="30" spans="2:9" x14ac:dyDescent="0.35">
      <c r="B30" s="30">
        <v>200000</v>
      </c>
    </row>
    <row r="31" spans="2:9" x14ac:dyDescent="0.35">
      <c r="B31" s="4" t="s">
        <v>5</v>
      </c>
      <c r="C31" s="4" t="s">
        <v>6</v>
      </c>
      <c r="D31" s="4" t="s">
        <v>7</v>
      </c>
      <c r="E31" s="4" t="s">
        <v>9</v>
      </c>
      <c r="F31" s="4" t="s">
        <v>59</v>
      </c>
      <c r="G31" s="4" t="s">
        <v>8</v>
      </c>
      <c r="H31" s="4" t="s">
        <v>61</v>
      </c>
    </row>
    <row r="32" spans="2:9" x14ac:dyDescent="0.35">
      <c r="B32" s="7"/>
      <c r="C32" s="7"/>
      <c r="D32" s="8"/>
      <c r="E32" s="7"/>
      <c r="F32" s="10"/>
      <c r="G32" s="32"/>
      <c r="H32" s="32"/>
    </row>
    <row r="33" spans="2:3" x14ac:dyDescent="0.35">
      <c r="B33" s="35"/>
      <c r="C33" s="34"/>
    </row>
    <row r="34" spans="2:3" x14ac:dyDescent="0.35">
      <c r="B34" s="35"/>
      <c r="C34" s="34"/>
    </row>
    <row r="35" spans="2:3" x14ac:dyDescent="0.35">
      <c r="B35" s="35"/>
      <c r="C35" s="34"/>
    </row>
    <row r="36" spans="2:3" x14ac:dyDescent="0.35">
      <c r="B36" s="35"/>
      <c r="C36" s="34"/>
    </row>
  </sheetData>
  <pageMargins left="0.7" right="0.7" top="0.75" bottom="0.75" header="0.3" footer="0.3"/>
  <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C68E5-10ED-41D2-B020-91DDD21B8C8D}">
  <sheetPr>
    <tabColor rgb="FF00B050"/>
  </sheetPr>
  <dimension ref="A2:I32"/>
  <sheetViews>
    <sheetView workbookViewId="0">
      <selection activeCell="F14" sqref="F14"/>
    </sheetView>
  </sheetViews>
  <sheetFormatPr defaultRowHeight="14.5" x14ac:dyDescent="0.35"/>
  <cols>
    <col min="2" max="2" width="8.36328125" bestFit="1" customWidth="1"/>
    <col min="3" max="3" width="17.453125" bestFit="1" customWidth="1"/>
    <col min="6" max="6" width="17.453125" bestFit="1" customWidth="1"/>
  </cols>
  <sheetData>
    <row r="2" spans="1:9" x14ac:dyDescent="0.35">
      <c r="B2" s="1" t="s">
        <v>126</v>
      </c>
      <c r="C2" s="1" t="s">
        <v>127</v>
      </c>
      <c r="F2" s="1" t="s">
        <v>128</v>
      </c>
      <c r="I2" s="1" t="s">
        <v>22</v>
      </c>
    </row>
    <row r="3" spans="1:9" x14ac:dyDescent="0.35">
      <c r="A3" s="36"/>
      <c r="B3" t="s">
        <v>129</v>
      </c>
      <c r="C3" s="7"/>
      <c r="D3" s="36"/>
      <c r="F3" t="s">
        <v>98</v>
      </c>
      <c r="H3" s="1">
        <v>1</v>
      </c>
      <c r="I3" t="s">
        <v>131</v>
      </c>
    </row>
    <row r="4" spans="1:9" x14ac:dyDescent="0.35">
      <c r="B4" t="s">
        <v>90</v>
      </c>
      <c r="C4" s="7"/>
      <c r="F4" t="s">
        <v>99</v>
      </c>
      <c r="H4" s="1">
        <f t="shared" ref="H4" si="0">+H3+1</f>
        <v>2</v>
      </c>
      <c r="I4" t="s">
        <v>167</v>
      </c>
    </row>
    <row r="5" spans="1:9" x14ac:dyDescent="0.35">
      <c r="B5" t="s">
        <v>91</v>
      </c>
      <c r="C5" s="7"/>
      <c r="F5" t="s">
        <v>100</v>
      </c>
      <c r="H5" s="1">
        <v>3</v>
      </c>
      <c r="I5" t="s">
        <v>132</v>
      </c>
    </row>
    <row r="6" spans="1:9" x14ac:dyDescent="0.35">
      <c r="A6" s="37" t="s">
        <v>68</v>
      </c>
      <c r="B6" t="s">
        <v>82</v>
      </c>
      <c r="C6" s="7"/>
      <c r="F6" t="s">
        <v>101</v>
      </c>
      <c r="H6">
        <v>4</v>
      </c>
      <c r="I6" t="s">
        <v>133</v>
      </c>
    </row>
    <row r="7" spans="1:9" x14ac:dyDescent="0.35">
      <c r="B7" t="s">
        <v>74</v>
      </c>
      <c r="C7" s="7"/>
      <c r="F7" t="s">
        <v>102</v>
      </c>
    </row>
    <row r="8" spans="1:9" x14ac:dyDescent="0.35">
      <c r="B8" t="s">
        <v>76</v>
      </c>
      <c r="C8" s="7"/>
      <c r="F8" t="s">
        <v>103</v>
      </c>
    </row>
    <row r="9" spans="1:9" x14ac:dyDescent="0.35">
      <c r="B9" t="s">
        <v>80</v>
      </c>
      <c r="C9" s="7"/>
      <c r="F9" t="s">
        <v>104</v>
      </c>
    </row>
    <row r="10" spans="1:9" x14ac:dyDescent="0.35">
      <c r="B10" t="s">
        <v>79</v>
      </c>
      <c r="C10" s="7"/>
      <c r="F10" t="s">
        <v>105</v>
      </c>
    </row>
    <row r="11" spans="1:9" x14ac:dyDescent="0.35">
      <c r="B11" t="s">
        <v>71</v>
      </c>
      <c r="C11" s="7"/>
      <c r="F11" t="s">
        <v>106</v>
      </c>
    </row>
    <row r="12" spans="1:9" x14ac:dyDescent="0.35">
      <c r="B12" t="s">
        <v>72</v>
      </c>
      <c r="C12" s="7"/>
      <c r="F12" t="s">
        <v>107</v>
      </c>
    </row>
    <row r="13" spans="1:9" x14ac:dyDescent="0.35">
      <c r="B13" t="s">
        <v>75</v>
      </c>
      <c r="C13" s="7"/>
      <c r="F13" t="s">
        <v>108</v>
      </c>
    </row>
    <row r="14" spans="1:9" x14ac:dyDescent="0.35">
      <c r="B14" t="s">
        <v>83</v>
      </c>
      <c r="C14" s="7"/>
      <c r="F14" t="s">
        <v>109</v>
      </c>
    </row>
    <row r="15" spans="1:9" x14ac:dyDescent="0.35">
      <c r="B15" t="s">
        <v>70</v>
      </c>
      <c r="C15" s="7"/>
      <c r="F15" t="s">
        <v>110</v>
      </c>
    </row>
    <row r="16" spans="1:9" x14ac:dyDescent="0.35">
      <c r="B16" t="s">
        <v>81</v>
      </c>
      <c r="C16" s="7"/>
      <c r="F16" t="s">
        <v>111</v>
      </c>
    </row>
    <row r="17" spans="2:6" x14ac:dyDescent="0.35">
      <c r="B17" t="s">
        <v>73</v>
      </c>
      <c r="C17" s="7"/>
    </row>
    <row r="18" spans="2:6" x14ac:dyDescent="0.35">
      <c r="B18" t="s">
        <v>86</v>
      </c>
      <c r="C18" s="7"/>
      <c r="F18" t="s">
        <v>112</v>
      </c>
    </row>
    <row r="19" spans="2:6" x14ac:dyDescent="0.35">
      <c r="B19" t="s">
        <v>77</v>
      </c>
      <c r="C19" s="7"/>
      <c r="F19" t="s">
        <v>113</v>
      </c>
    </row>
    <row r="20" spans="2:6" x14ac:dyDescent="0.35">
      <c r="B20" t="s">
        <v>94</v>
      </c>
      <c r="C20" s="7"/>
      <c r="F20" t="s">
        <v>114</v>
      </c>
    </row>
    <row r="21" spans="2:6" x14ac:dyDescent="0.35">
      <c r="B21" t="s">
        <v>97</v>
      </c>
      <c r="C21" s="7"/>
      <c r="F21" t="s">
        <v>115</v>
      </c>
    </row>
    <row r="22" spans="2:6" x14ac:dyDescent="0.35">
      <c r="B22" t="s">
        <v>84</v>
      </c>
      <c r="C22" s="7"/>
      <c r="F22" t="s">
        <v>116</v>
      </c>
    </row>
    <row r="23" spans="2:6" x14ac:dyDescent="0.35">
      <c r="B23" t="s">
        <v>92</v>
      </c>
      <c r="C23" s="7"/>
      <c r="F23" t="s">
        <v>117</v>
      </c>
    </row>
    <row r="24" spans="2:6" x14ac:dyDescent="0.35">
      <c r="B24" t="s">
        <v>89</v>
      </c>
      <c r="C24" s="7"/>
      <c r="F24" t="s">
        <v>118</v>
      </c>
    </row>
    <row r="25" spans="2:6" x14ac:dyDescent="0.35">
      <c r="B25" t="s">
        <v>88</v>
      </c>
      <c r="C25" s="7"/>
      <c r="F25" t="s">
        <v>119</v>
      </c>
    </row>
    <row r="26" spans="2:6" x14ac:dyDescent="0.35">
      <c r="B26" t="s">
        <v>85</v>
      </c>
      <c r="C26" s="7"/>
      <c r="F26" t="s">
        <v>120</v>
      </c>
    </row>
    <row r="27" spans="2:6" x14ac:dyDescent="0.35">
      <c r="B27" t="s">
        <v>96</v>
      </c>
      <c r="C27" s="7"/>
      <c r="F27" t="s">
        <v>121</v>
      </c>
    </row>
    <row r="28" spans="2:6" x14ac:dyDescent="0.35">
      <c r="B28" t="s">
        <v>95</v>
      </c>
      <c r="C28" s="7"/>
      <c r="F28" t="s">
        <v>130</v>
      </c>
    </row>
    <row r="29" spans="2:6" x14ac:dyDescent="0.35">
      <c r="B29" t="s">
        <v>93</v>
      </c>
      <c r="C29" s="7"/>
      <c r="F29" t="s">
        <v>122</v>
      </c>
    </row>
    <row r="30" spans="2:6" x14ac:dyDescent="0.35">
      <c r="B30" t="s">
        <v>87</v>
      </c>
      <c r="C30" s="7"/>
      <c r="F30" t="s">
        <v>123</v>
      </c>
    </row>
    <row r="31" spans="2:6" x14ac:dyDescent="0.35">
      <c r="B31" t="s">
        <v>78</v>
      </c>
      <c r="C31" s="7"/>
      <c r="F31" t="s">
        <v>124</v>
      </c>
    </row>
    <row r="32" spans="2:6" x14ac:dyDescent="0.35">
      <c r="B32" t="s">
        <v>69</v>
      </c>
      <c r="C32" s="7"/>
      <c r="F32" t="s">
        <v>125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A720C-2865-463A-BF17-2246E8649E44}">
  <sheetPr>
    <tabColor rgb="FF00B050"/>
  </sheetPr>
  <dimension ref="B2:L32"/>
  <sheetViews>
    <sheetView workbookViewId="0">
      <selection activeCell="C5" sqref="C5"/>
    </sheetView>
  </sheetViews>
  <sheetFormatPr defaultRowHeight="14.5" x14ac:dyDescent="0.35"/>
  <cols>
    <col min="2" max="2" width="9.36328125" bestFit="1" customWidth="1"/>
    <col min="3" max="3" width="17.453125" bestFit="1" customWidth="1"/>
    <col min="6" max="6" width="17.453125" bestFit="1" customWidth="1"/>
    <col min="7" max="7" width="10" bestFit="1" customWidth="1"/>
    <col min="8" max="8" width="9" bestFit="1" customWidth="1"/>
    <col min="9" max="9" width="10" bestFit="1" customWidth="1"/>
  </cols>
  <sheetData>
    <row r="2" spans="2:12" x14ac:dyDescent="0.35">
      <c r="F2" s="1" t="s">
        <v>128</v>
      </c>
      <c r="G2" s="1" t="s">
        <v>135</v>
      </c>
      <c r="H2" s="1" t="s">
        <v>136</v>
      </c>
      <c r="I2" s="1" t="s">
        <v>137</v>
      </c>
      <c r="L2" s="1" t="s">
        <v>22</v>
      </c>
    </row>
    <row r="3" spans="2:12" x14ac:dyDescent="0.35">
      <c r="B3" s="1" t="s">
        <v>128</v>
      </c>
      <c r="C3" s="40" t="s">
        <v>98</v>
      </c>
      <c r="D3" s="39" t="s">
        <v>140</v>
      </c>
      <c r="E3" s="36"/>
      <c r="F3" t="s">
        <v>98</v>
      </c>
      <c r="G3" s="31">
        <v>50000</v>
      </c>
      <c r="H3" s="31">
        <f>+Lönelista11[[#This Row],[Lön]]*0.1</f>
        <v>5000</v>
      </c>
      <c r="I3" s="31">
        <f>+Lönelista11[[#This Row],[Bonus]]+Lönelista11[[#This Row],[Lön]]</f>
        <v>55000</v>
      </c>
      <c r="K3" s="1">
        <v>1</v>
      </c>
      <c r="L3" t="s">
        <v>146</v>
      </c>
    </row>
    <row r="4" spans="2:12" x14ac:dyDescent="0.35">
      <c r="B4" s="1" t="s">
        <v>138</v>
      </c>
      <c r="C4" s="40" t="s">
        <v>136</v>
      </c>
      <c r="D4" s="39" t="s">
        <v>140</v>
      </c>
      <c r="F4" t="s">
        <v>99</v>
      </c>
      <c r="G4" s="31">
        <f>+G3+2500</f>
        <v>52500</v>
      </c>
      <c r="H4" s="31">
        <f>+Lönelista11[[#This Row],[Lön]]*0.1</f>
        <v>5250</v>
      </c>
      <c r="I4" s="31">
        <f>+Lönelista11[[#This Row],[Bonus]]+Lönelista11[[#This Row],[Lön]]</f>
        <v>57750</v>
      </c>
      <c r="K4" s="1">
        <f t="shared" ref="K4" si="0">+K3+1</f>
        <v>2</v>
      </c>
      <c r="L4" t="s">
        <v>144</v>
      </c>
    </row>
    <row r="5" spans="2:12" x14ac:dyDescent="0.35">
      <c r="B5" s="1" t="s">
        <v>10</v>
      </c>
      <c r="C5" s="38"/>
      <c r="D5" t="s">
        <v>139</v>
      </c>
      <c r="F5" t="s">
        <v>100</v>
      </c>
      <c r="G5" s="31">
        <f t="shared" ref="G5:G15" si="1">+G4+2500</f>
        <v>55000</v>
      </c>
      <c r="H5" s="31">
        <f>+Lönelista11[[#This Row],[Lön]]*0.1</f>
        <v>5500</v>
      </c>
      <c r="I5" s="31">
        <f>+Lönelista11[[#This Row],[Bonus]]+Lönelista11[[#This Row],[Lön]]</f>
        <v>60500</v>
      </c>
      <c r="K5" s="1">
        <v>3</v>
      </c>
      <c r="L5" t="s">
        <v>145</v>
      </c>
    </row>
    <row r="6" spans="2:12" x14ac:dyDescent="0.35">
      <c r="B6" s="37"/>
      <c r="C6" s="24"/>
      <c r="F6" t="s">
        <v>101</v>
      </c>
      <c r="G6" s="31">
        <f t="shared" si="1"/>
        <v>57500</v>
      </c>
      <c r="H6" s="31">
        <v>0</v>
      </c>
      <c r="I6" s="31">
        <f>+Lönelista11[[#This Row],[Bonus]]+Lönelista11[[#This Row],[Lön]]</f>
        <v>57500</v>
      </c>
    </row>
    <row r="7" spans="2:12" x14ac:dyDescent="0.35">
      <c r="C7" s="24"/>
      <c r="F7" t="s">
        <v>102</v>
      </c>
      <c r="G7" s="31">
        <f t="shared" si="1"/>
        <v>60000</v>
      </c>
      <c r="H7" s="31">
        <f>+Lönelista11[[#This Row],[Lön]]*0.1</f>
        <v>6000</v>
      </c>
      <c r="I7" s="31">
        <f>+Lönelista11[[#This Row],[Bonus]]+Lönelista11[[#This Row],[Lön]]</f>
        <v>66000</v>
      </c>
      <c r="L7" t="s">
        <v>147</v>
      </c>
    </row>
    <row r="8" spans="2:12" x14ac:dyDescent="0.35">
      <c r="C8" s="24"/>
      <c r="F8" t="s">
        <v>103</v>
      </c>
      <c r="G8" s="31">
        <f t="shared" si="1"/>
        <v>62500</v>
      </c>
      <c r="H8" s="31">
        <f>+Lönelista11[[#This Row],[Lön]]*0.1</f>
        <v>6250</v>
      </c>
      <c r="I8" s="31">
        <f>+Lönelista11[[#This Row],[Bonus]]+Lönelista11[[#This Row],[Lön]]</f>
        <v>68750</v>
      </c>
    </row>
    <row r="9" spans="2:12" x14ac:dyDescent="0.35">
      <c r="C9" s="24"/>
      <c r="F9" t="s">
        <v>104</v>
      </c>
      <c r="G9" s="31">
        <f t="shared" si="1"/>
        <v>65000</v>
      </c>
      <c r="H9" s="31">
        <f>+Lönelista11[[#This Row],[Lön]]*0.1</f>
        <v>6500</v>
      </c>
      <c r="I9" s="31">
        <f>+Lönelista11[[#This Row],[Bonus]]+Lönelista11[[#This Row],[Lön]]</f>
        <v>71500</v>
      </c>
    </row>
    <row r="10" spans="2:12" x14ac:dyDescent="0.35">
      <c r="C10" s="24"/>
      <c r="F10" t="s">
        <v>105</v>
      </c>
      <c r="G10" s="31">
        <f t="shared" si="1"/>
        <v>67500</v>
      </c>
      <c r="H10" s="31">
        <v>0</v>
      </c>
      <c r="I10" s="31">
        <f>+Lönelista11[[#This Row],[Bonus]]+Lönelista11[[#This Row],[Lön]]</f>
        <v>67500</v>
      </c>
    </row>
    <row r="11" spans="2:12" x14ac:dyDescent="0.35">
      <c r="C11" s="24"/>
      <c r="F11" t="s">
        <v>106</v>
      </c>
      <c r="G11" s="31">
        <f t="shared" si="1"/>
        <v>70000</v>
      </c>
      <c r="H11" s="31">
        <f>+Lönelista11[[#This Row],[Lön]]*0.1</f>
        <v>7000</v>
      </c>
      <c r="I11" s="31">
        <f>+Lönelista11[[#This Row],[Bonus]]+Lönelista11[[#This Row],[Lön]]</f>
        <v>77000</v>
      </c>
    </row>
    <row r="12" spans="2:12" x14ac:dyDescent="0.35">
      <c r="C12" s="24"/>
      <c r="F12" t="s">
        <v>107</v>
      </c>
      <c r="G12" s="31">
        <f t="shared" si="1"/>
        <v>72500</v>
      </c>
      <c r="H12" s="31">
        <f>+Lönelista11[[#This Row],[Lön]]*0.1</f>
        <v>7250</v>
      </c>
      <c r="I12" s="31">
        <f>+Lönelista11[[#This Row],[Bonus]]+Lönelista11[[#This Row],[Lön]]</f>
        <v>79750</v>
      </c>
    </row>
    <row r="13" spans="2:12" x14ac:dyDescent="0.35">
      <c r="C13" s="24"/>
      <c r="F13" t="s">
        <v>108</v>
      </c>
      <c r="G13" s="31">
        <f t="shared" si="1"/>
        <v>75000</v>
      </c>
      <c r="H13" s="31">
        <f>+Lönelista11[[#This Row],[Lön]]*0.1</f>
        <v>7500</v>
      </c>
      <c r="I13" s="31">
        <f>+Lönelista11[[#This Row],[Bonus]]+Lönelista11[[#This Row],[Lön]]</f>
        <v>82500</v>
      </c>
    </row>
    <row r="14" spans="2:12" x14ac:dyDescent="0.35">
      <c r="C14" s="24"/>
      <c r="F14" t="s">
        <v>109</v>
      </c>
      <c r="G14" s="31">
        <f t="shared" si="1"/>
        <v>77500</v>
      </c>
      <c r="H14" s="31">
        <f>+Lönelista11[[#This Row],[Lön]]*0.1</f>
        <v>7750</v>
      </c>
      <c r="I14" s="31">
        <f>+Lönelista11[[#This Row],[Bonus]]+Lönelista11[[#This Row],[Lön]]</f>
        <v>85250</v>
      </c>
    </row>
    <row r="15" spans="2:12" x14ac:dyDescent="0.35">
      <c r="C15" s="24"/>
      <c r="F15" t="s">
        <v>110</v>
      </c>
      <c r="G15" s="31">
        <f t="shared" si="1"/>
        <v>80000</v>
      </c>
      <c r="H15" s="31">
        <f>+Lönelista11[[#This Row],[Lön]]*0.1</f>
        <v>8000</v>
      </c>
      <c r="I15" s="31">
        <f>+Lönelista11[[#This Row],[Bonus]]+Lönelista11[[#This Row],[Lön]]</f>
        <v>88000</v>
      </c>
    </row>
    <row r="16" spans="2:12" x14ac:dyDescent="0.35">
      <c r="C16" s="24"/>
      <c r="F16" t="s">
        <v>111</v>
      </c>
      <c r="G16" s="31">
        <f>+G4</f>
        <v>52500</v>
      </c>
      <c r="H16" s="31">
        <f>+Lönelista11[[#This Row],[Lön]]*0.1</f>
        <v>5250</v>
      </c>
      <c r="I16" s="31">
        <f>+Lönelista11[[#This Row],[Bonus]]+Lönelista11[[#This Row],[Lön]]</f>
        <v>57750</v>
      </c>
    </row>
    <row r="17" spans="3:9" x14ac:dyDescent="0.35">
      <c r="C17" s="24"/>
      <c r="F17" t="s">
        <v>134</v>
      </c>
      <c r="G17" s="31">
        <f>+G5+200</f>
        <v>55200</v>
      </c>
      <c r="H17" s="31">
        <f>+Lönelista11[[#This Row],[Lön]]*0.1</f>
        <v>5520</v>
      </c>
      <c r="I17" s="31">
        <f>+Lönelista11[[#This Row],[Bonus]]+Lönelista11[[#This Row],[Lön]]</f>
        <v>60720</v>
      </c>
    </row>
    <row r="18" spans="3:9" x14ac:dyDescent="0.35">
      <c r="C18" s="24"/>
      <c r="F18" t="s">
        <v>112</v>
      </c>
      <c r="G18" s="31">
        <f t="shared" ref="G18:G32" si="2">+G6+200</f>
        <v>57700</v>
      </c>
      <c r="H18" s="31">
        <v>0</v>
      </c>
      <c r="I18" s="31">
        <f>+Lönelista11[[#This Row],[Bonus]]+Lönelista11[[#This Row],[Lön]]</f>
        <v>57700</v>
      </c>
    </row>
    <row r="19" spans="3:9" x14ac:dyDescent="0.35">
      <c r="C19" s="24"/>
      <c r="F19" t="s">
        <v>113</v>
      </c>
      <c r="G19" s="31">
        <f t="shared" si="2"/>
        <v>60200</v>
      </c>
      <c r="H19" s="31">
        <f>+Lönelista11[[#This Row],[Lön]]*0.1</f>
        <v>6020</v>
      </c>
      <c r="I19" s="31">
        <f>+Lönelista11[[#This Row],[Bonus]]+Lönelista11[[#This Row],[Lön]]</f>
        <v>66220</v>
      </c>
    </row>
    <row r="20" spans="3:9" x14ac:dyDescent="0.35">
      <c r="C20" s="24"/>
      <c r="F20" t="s">
        <v>114</v>
      </c>
      <c r="G20" s="31">
        <f t="shared" si="2"/>
        <v>62700</v>
      </c>
      <c r="H20" s="31">
        <f>+Lönelista11[[#This Row],[Lön]]*0.1</f>
        <v>6270</v>
      </c>
      <c r="I20" s="31">
        <f>+Lönelista11[[#This Row],[Bonus]]+Lönelista11[[#This Row],[Lön]]</f>
        <v>68970</v>
      </c>
    </row>
    <row r="21" spans="3:9" x14ac:dyDescent="0.35">
      <c r="C21" s="24"/>
      <c r="F21" t="s">
        <v>115</v>
      </c>
      <c r="G21" s="31">
        <f t="shared" si="2"/>
        <v>65200</v>
      </c>
      <c r="H21" s="31">
        <f>+Lönelista11[[#This Row],[Lön]]*0.1</f>
        <v>6520</v>
      </c>
      <c r="I21" s="31">
        <f>+Lönelista11[[#This Row],[Bonus]]+Lönelista11[[#This Row],[Lön]]</f>
        <v>71720</v>
      </c>
    </row>
    <row r="22" spans="3:9" x14ac:dyDescent="0.35">
      <c r="C22" s="24"/>
      <c r="F22" t="s">
        <v>116</v>
      </c>
      <c r="G22" s="31">
        <f t="shared" si="2"/>
        <v>67700</v>
      </c>
      <c r="H22" s="31">
        <f>+Lönelista11[[#This Row],[Lön]]*0.1</f>
        <v>6770</v>
      </c>
      <c r="I22" s="31">
        <f>+Lönelista11[[#This Row],[Bonus]]+Lönelista11[[#This Row],[Lön]]</f>
        <v>74470</v>
      </c>
    </row>
    <row r="23" spans="3:9" x14ac:dyDescent="0.35">
      <c r="C23" s="24"/>
      <c r="F23" t="s">
        <v>117</v>
      </c>
      <c r="G23" s="31">
        <f t="shared" si="2"/>
        <v>70200</v>
      </c>
      <c r="H23" s="31">
        <f>+Lönelista11[[#This Row],[Lön]]*0.1</f>
        <v>7020</v>
      </c>
      <c r="I23" s="31">
        <f>+Lönelista11[[#This Row],[Bonus]]+Lönelista11[[#This Row],[Lön]]</f>
        <v>77220</v>
      </c>
    </row>
    <row r="24" spans="3:9" x14ac:dyDescent="0.35">
      <c r="C24" s="24"/>
      <c r="F24" t="s">
        <v>118</v>
      </c>
      <c r="G24" s="31">
        <f t="shared" si="2"/>
        <v>72700</v>
      </c>
      <c r="H24" s="31">
        <f>+Lönelista11[[#This Row],[Lön]]*0.1</f>
        <v>7270</v>
      </c>
      <c r="I24" s="31">
        <f>+Lönelista11[[#This Row],[Bonus]]+Lönelista11[[#This Row],[Lön]]</f>
        <v>79970</v>
      </c>
    </row>
    <row r="25" spans="3:9" x14ac:dyDescent="0.35">
      <c r="C25" s="24"/>
      <c r="F25" t="s">
        <v>119</v>
      </c>
      <c r="G25" s="31">
        <f t="shared" si="2"/>
        <v>75200</v>
      </c>
      <c r="H25" s="31">
        <v>0</v>
      </c>
      <c r="I25" s="31">
        <f>+Lönelista11[[#This Row],[Bonus]]+Lönelista11[[#This Row],[Lön]]</f>
        <v>75200</v>
      </c>
    </row>
    <row r="26" spans="3:9" x14ac:dyDescent="0.35">
      <c r="C26" s="24"/>
      <c r="F26" t="s">
        <v>120</v>
      </c>
      <c r="G26" s="31">
        <f t="shared" si="2"/>
        <v>77700</v>
      </c>
      <c r="H26" s="31">
        <v>0</v>
      </c>
      <c r="I26" s="31">
        <f>+Lönelista11[[#This Row],[Bonus]]+Lönelista11[[#This Row],[Lön]]</f>
        <v>77700</v>
      </c>
    </row>
    <row r="27" spans="3:9" x14ac:dyDescent="0.35">
      <c r="C27" s="24"/>
      <c r="F27" t="s">
        <v>121</v>
      </c>
      <c r="G27" s="31">
        <f t="shared" si="2"/>
        <v>80200</v>
      </c>
      <c r="H27" s="31">
        <v>0</v>
      </c>
      <c r="I27" s="31">
        <f>+Lönelista11[[#This Row],[Bonus]]+Lönelista11[[#This Row],[Lön]]</f>
        <v>80200</v>
      </c>
    </row>
    <row r="28" spans="3:9" x14ac:dyDescent="0.35">
      <c r="C28" s="24"/>
      <c r="F28" t="s">
        <v>130</v>
      </c>
      <c r="G28" s="31">
        <f t="shared" si="2"/>
        <v>52700</v>
      </c>
      <c r="H28" s="31">
        <f>+Lönelista11[[#This Row],[Lön]]*0.1</f>
        <v>5270</v>
      </c>
      <c r="I28" s="31">
        <f>+Lönelista11[[#This Row],[Bonus]]+Lönelista11[[#This Row],[Lön]]</f>
        <v>57970</v>
      </c>
    </row>
    <row r="29" spans="3:9" x14ac:dyDescent="0.35">
      <c r="C29" s="24"/>
      <c r="F29" t="s">
        <v>122</v>
      </c>
      <c r="G29" s="31">
        <f t="shared" si="2"/>
        <v>55400</v>
      </c>
      <c r="H29" s="31">
        <f>+Lönelista11[[#This Row],[Lön]]*0.1</f>
        <v>5540</v>
      </c>
      <c r="I29" s="31">
        <f>+Lönelista11[[#This Row],[Bonus]]+Lönelista11[[#This Row],[Lön]]</f>
        <v>60940</v>
      </c>
    </row>
    <row r="30" spans="3:9" x14ac:dyDescent="0.35">
      <c r="C30" s="24"/>
      <c r="F30" t="s">
        <v>123</v>
      </c>
      <c r="G30" s="31">
        <f t="shared" si="2"/>
        <v>57900</v>
      </c>
      <c r="H30" s="31">
        <f>+Lönelista11[[#This Row],[Lön]]*0.1</f>
        <v>5790</v>
      </c>
      <c r="I30" s="31">
        <f>+Lönelista11[[#This Row],[Bonus]]+Lönelista11[[#This Row],[Lön]]</f>
        <v>63690</v>
      </c>
    </row>
    <row r="31" spans="3:9" x14ac:dyDescent="0.35">
      <c r="C31" s="24"/>
      <c r="F31" t="s">
        <v>124</v>
      </c>
      <c r="G31" s="31">
        <f t="shared" si="2"/>
        <v>60400</v>
      </c>
      <c r="H31" s="31">
        <f>+Lönelista11[[#This Row],[Lön]]*0.1</f>
        <v>6040</v>
      </c>
      <c r="I31" s="31">
        <f>+Lönelista11[[#This Row],[Bonus]]+Lönelista11[[#This Row],[Lön]]</f>
        <v>66440</v>
      </c>
    </row>
    <row r="32" spans="3:9" x14ac:dyDescent="0.35">
      <c r="C32" s="24"/>
      <c r="F32" t="s">
        <v>125</v>
      </c>
      <c r="G32" s="31">
        <f t="shared" si="2"/>
        <v>62900</v>
      </c>
      <c r="H32" s="31">
        <f>+Lönelista11[[#This Row],[Lön]]*0.1</f>
        <v>6290</v>
      </c>
      <c r="I32" s="31">
        <f>+Lönelista11[[#This Row],[Bonus]]+Lönelista11[[#This Row],[Lön]]</f>
        <v>69190</v>
      </c>
    </row>
  </sheetData>
  <dataValidations count="2">
    <dataValidation type="list" allowBlank="1" showInputMessage="1" showErrorMessage="1" sqref="C4" xr:uid="{71745FFA-6ED7-4861-BD7E-32A21BB585B7}">
      <formula1>$G$2:$I$2</formula1>
    </dataValidation>
    <dataValidation type="list" allowBlank="1" showInputMessage="1" showErrorMessage="1" sqref="C3" xr:uid="{89D4DE95-8EF3-4786-A95B-930982B0A8E0}">
      <formula1>$F$3:$F$32</formula1>
    </dataValidation>
  </dataValidations>
  <pageMargins left="0.7" right="0.7" top="0.75" bottom="0.75" header="0.3" footer="0.3"/>
  <pageSetup paperSize="9" orientation="portrait" r:id="rId1"/>
  <ignoredErrors>
    <ignoredError sqref="H6:H27" calculatedColumn="1"/>
  </ignoredErrors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5E5BE-88DD-4E56-966E-83A5B0233E06}">
  <dimension ref="B2:V30"/>
  <sheetViews>
    <sheetView zoomScale="110" zoomScaleNormal="110" workbookViewId="0">
      <selection activeCell="F3" sqref="F3"/>
    </sheetView>
  </sheetViews>
  <sheetFormatPr defaultRowHeight="14.5" x14ac:dyDescent="0.35"/>
  <cols>
    <col min="3" max="3" width="10.36328125" bestFit="1" customWidth="1"/>
    <col min="4" max="4" width="10.08984375" bestFit="1" customWidth="1"/>
    <col min="5" max="5" width="8.81640625" bestFit="1" customWidth="1"/>
    <col min="6" max="6" width="10.08984375" customWidth="1"/>
    <col min="7" max="7" width="9" bestFit="1" customWidth="1"/>
    <col min="8" max="8" width="13.26953125" bestFit="1" customWidth="1"/>
    <col min="11" max="11" width="10.7265625" bestFit="1" customWidth="1"/>
    <col min="12" max="12" width="10.08984375" bestFit="1" customWidth="1"/>
    <col min="13" max="13" width="10.08984375" customWidth="1"/>
    <col min="15" max="15" width="9.36328125" bestFit="1" customWidth="1"/>
    <col min="16" max="16" width="9.453125" bestFit="1" customWidth="1"/>
    <col min="17" max="17" width="10.7265625" bestFit="1" customWidth="1"/>
    <col min="18" max="18" width="10.36328125" bestFit="1" customWidth="1"/>
    <col min="19" max="19" width="9.81640625" bestFit="1" customWidth="1"/>
    <col min="20" max="20" width="8.54296875" bestFit="1" customWidth="1"/>
    <col min="21" max="21" width="8.1796875" bestFit="1" customWidth="1"/>
  </cols>
  <sheetData>
    <row r="2" spans="2:22" x14ac:dyDescent="0.35">
      <c r="B2" s="1" t="s">
        <v>5</v>
      </c>
      <c r="C2" s="1" t="s">
        <v>6</v>
      </c>
      <c r="D2" s="1" t="s">
        <v>7</v>
      </c>
      <c r="E2" s="28" t="s">
        <v>9</v>
      </c>
      <c r="F2" s="28" t="s">
        <v>59</v>
      </c>
      <c r="G2" s="28" t="s">
        <v>8</v>
      </c>
      <c r="H2" s="28" t="s">
        <v>61</v>
      </c>
      <c r="J2" s="1" t="s">
        <v>21</v>
      </c>
      <c r="K2" s="1" t="s">
        <v>6</v>
      </c>
      <c r="L2" s="28" t="s">
        <v>59</v>
      </c>
      <c r="N2" s="1" t="s">
        <v>6</v>
      </c>
      <c r="O2" t="s">
        <v>18</v>
      </c>
      <c r="P2" t="s">
        <v>16</v>
      </c>
      <c r="Q2" t="s">
        <v>19</v>
      </c>
      <c r="R2" t="s">
        <v>12</v>
      </c>
      <c r="S2" t="s">
        <v>20</v>
      </c>
      <c r="T2" t="s">
        <v>15</v>
      </c>
      <c r="U2" t="s">
        <v>13</v>
      </c>
    </row>
    <row r="3" spans="2:22" x14ac:dyDescent="0.35">
      <c r="B3" t="s">
        <v>17</v>
      </c>
      <c r="C3" t="s">
        <v>18</v>
      </c>
      <c r="D3" s="5">
        <v>44957</v>
      </c>
      <c r="E3" s="31">
        <v>500</v>
      </c>
      <c r="F3" s="10">
        <f>+_xlfn.XLOOKUP($C3,$K$3:$K$9,L$3:L$9,0)</f>
        <v>0.15</v>
      </c>
      <c r="G3" s="32">
        <f>+_xlfn.XLOOKUP($C3,$O$2:$U$2,$P$4:$V$4,0)</f>
        <v>675</v>
      </c>
      <c r="H3" s="6">
        <f>+E3*F3*G3</f>
        <v>50625</v>
      </c>
      <c r="J3" t="s">
        <v>17</v>
      </c>
      <c r="K3" t="s">
        <v>18</v>
      </c>
      <c r="L3" s="29">
        <v>0.15</v>
      </c>
      <c r="M3" s="26"/>
      <c r="N3" s="6"/>
    </row>
    <row r="4" spans="2:22" x14ac:dyDescent="0.35">
      <c r="B4" t="s">
        <v>11</v>
      </c>
      <c r="C4" t="s">
        <v>12</v>
      </c>
      <c r="D4" s="5">
        <v>44985</v>
      </c>
      <c r="E4" s="31">
        <v>425</v>
      </c>
      <c r="F4" s="10">
        <f>+_xlfn.XLOOKUP($C4,$K$3:$K$9,L$3:L$9,0)</f>
        <v>0.22</v>
      </c>
      <c r="G4" s="32">
        <f>+_xlfn.XLOOKUP($C4,$O$2:$U$2,$P$4:$V$4,0)</f>
        <v>1550</v>
      </c>
      <c r="H4" s="6">
        <f t="shared" ref="H4:H23" si="0">+E4*F4*G4</f>
        <v>144925</v>
      </c>
      <c r="J4" t="s">
        <v>14</v>
      </c>
      <c r="K4" t="s">
        <v>16</v>
      </c>
      <c r="L4" s="29">
        <v>0.25</v>
      </c>
      <c r="M4" s="26"/>
      <c r="N4" s="6"/>
      <c r="O4" s="28" t="s">
        <v>8</v>
      </c>
      <c r="P4" s="30">
        <v>675</v>
      </c>
      <c r="Q4" s="30">
        <v>500</v>
      </c>
      <c r="R4" s="30">
        <v>425</v>
      </c>
      <c r="S4" s="30">
        <v>1550</v>
      </c>
      <c r="T4" s="30">
        <v>450</v>
      </c>
      <c r="U4" s="30">
        <v>625</v>
      </c>
      <c r="V4" s="30">
        <v>1450</v>
      </c>
    </row>
    <row r="5" spans="2:22" x14ac:dyDescent="0.35">
      <c r="B5" t="s">
        <v>17</v>
      </c>
      <c r="C5" t="s">
        <v>18</v>
      </c>
      <c r="D5" s="5">
        <v>45016</v>
      </c>
      <c r="E5" s="31">
        <v>300</v>
      </c>
      <c r="F5" s="10">
        <f>+_xlfn.XLOOKUP($C5,$K$3:$K$9,L$3:L$9,0)</f>
        <v>0.15</v>
      </c>
      <c r="G5" s="32">
        <f>+_xlfn.XLOOKUP($C5,$O$2:$U$2,$P$4:$V$4,0)</f>
        <v>675</v>
      </c>
      <c r="H5" s="6">
        <f t="shared" si="0"/>
        <v>30375</v>
      </c>
      <c r="J5" t="s">
        <v>17</v>
      </c>
      <c r="K5" t="s">
        <v>19</v>
      </c>
      <c r="L5" s="29">
        <v>0.05</v>
      </c>
      <c r="M5" s="26"/>
      <c r="N5" s="6"/>
      <c r="O5" s="6"/>
    </row>
    <row r="6" spans="2:22" x14ac:dyDescent="0.35">
      <c r="B6" t="s">
        <v>17</v>
      </c>
      <c r="C6" t="s">
        <v>20</v>
      </c>
      <c r="D6" s="5">
        <v>44957</v>
      </c>
      <c r="E6" s="31">
        <v>700</v>
      </c>
      <c r="F6" s="10">
        <f>+_xlfn.XLOOKUP($C6,$K$3:$K$9,L$3:L$9,0)</f>
        <v>0.18</v>
      </c>
      <c r="G6" s="32">
        <f>+_xlfn.XLOOKUP($C6,$O$2:$U$2,$P$4:$V$4,0)</f>
        <v>450</v>
      </c>
      <c r="H6" s="6">
        <f t="shared" si="0"/>
        <v>56700</v>
      </c>
      <c r="J6" t="s">
        <v>11</v>
      </c>
      <c r="K6" t="s">
        <v>12</v>
      </c>
      <c r="L6" s="29">
        <v>0.22</v>
      </c>
      <c r="M6" s="26"/>
      <c r="N6" s="6"/>
      <c r="O6" s="6"/>
    </row>
    <row r="7" spans="2:22" x14ac:dyDescent="0.35">
      <c r="B7" t="s">
        <v>14</v>
      </c>
      <c r="C7" t="s">
        <v>15</v>
      </c>
      <c r="D7" s="5">
        <v>45016</v>
      </c>
      <c r="E7" s="31">
        <v>605</v>
      </c>
      <c r="F7" s="10">
        <f>+_xlfn.XLOOKUP($C7,$K$3:$K$9,L$3:L$9,0)</f>
        <v>0.15</v>
      </c>
      <c r="G7" s="32">
        <f>+_xlfn.XLOOKUP($C7,$O$2:$U$2,$P$4:$V$4,0)</f>
        <v>625</v>
      </c>
      <c r="H7" s="6">
        <f t="shared" si="0"/>
        <v>56718.75</v>
      </c>
      <c r="J7" t="s">
        <v>17</v>
      </c>
      <c r="K7" t="s">
        <v>20</v>
      </c>
      <c r="L7" s="29">
        <v>0.18</v>
      </c>
      <c r="M7" s="26"/>
      <c r="N7" s="6"/>
      <c r="O7" s="6"/>
    </row>
    <row r="8" spans="2:22" x14ac:dyDescent="0.35">
      <c r="B8" t="s">
        <v>17</v>
      </c>
      <c r="C8" t="s">
        <v>19</v>
      </c>
      <c r="D8" s="5">
        <v>44985</v>
      </c>
      <c r="E8" s="31">
        <v>425</v>
      </c>
      <c r="F8" s="10">
        <f>+_xlfn.XLOOKUP($C8,$K$3:$K$9,L$3:L$9,0)</f>
        <v>0.05</v>
      </c>
      <c r="G8" s="32">
        <f>+_xlfn.XLOOKUP($C8,$O$2:$U$2,$P$4:$V$4,0)</f>
        <v>425</v>
      </c>
      <c r="H8" s="6">
        <f t="shared" si="0"/>
        <v>9031.25</v>
      </c>
      <c r="J8" t="s">
        <v>14</v>
      </c>
      <c r="K8" t="s">
        <v>15</v>
      </c>
      <c r="L8" s="29">
        <v>0.15</v>
      </c>
      <c r="M8" s="26"/>
      <c r="N8" s="6"/>
      <c r="O8" s="6"/>
    </row>
    <row r="9" spans="2:22" x14ac:dyDescent="0.35">
      <c r="B9" t="s">
        <v>11</v>
      </c>
      <c r="C9" t="s">
        <v>13</v>
      </c>
      <c r="D9" s="5">
        <v>45016</v>
      </c>
      <c r="E9" s="31">
        <v>358</v>
      </c>
      <c r="F9" s="10">
        <f>+_xlfn.XLOOKUP($C9,$K$3:$K$9,L$3:L$9,0)</f>
        <v>0.12</v>
      </c>
      <c r="G9" s="32">
        <f>+_xlfn.XLOOKUP($C9,$O$2:$U$2,$P$4:$V$4,0)</f>
        <v>1450</v>
      </c>
      <c r="H9" s="6">
        <f t="shared" si="0"/>
        <v>62292</v>
      </c>
      <c r="J9" t="s">
        <v>11</v>
      </c>
      <c r="K9" t="s">
        <v>13</v>
      </c>
      <c r="L9" s="29">
        <v>0.12</v>
      </c>
      <c r="M9" s="26"/>
      <c r="N9" s="6"/>
      <c r="O9" s="6"/>
    </row>
    <row r="10" spans="2:22" x14ac:dyDescent="0.35">
      <c r="B10" t="s">
        <v>17</v>
      </c>
      <c r="C10" t="s">
        <v>20</v>
      </c>
      <c r="D10" s="5">
        <v>45016</v>
      </c>
      <c r="E10" s="31">
        <v>550</v>
      </c>
      <c r="F10" s="10">
        <f>+_xlfn.XLOOKUP($C10,$K$3:$K$9,L$3:L$9,0)</f>
        <v>0.18</v>
      </c>
      <c r="G10" s="32">
        <f>+_xlfn.XLOOKUP($C10,$O$2:$U$2,$P$4:$V$4,0)</f>
        <v>450</v>
      </c>
      <c r="H10" s="6">
        <f t="shared" si="0"/>
        <v>44550</v>
      </c>
    </row>
    <row r="11" spans="2:22" x14ac:dyDescent="0.35">
      <c r="B11" t="s">
        <v>17</v>
      </c>
      <c r="C11" t="s">
        <v>19</v>
      </c>
      <c r="D11" s="5">
        <v>44957</v>
      </c>
      <c r="E11" s="31">
        <v>410</v>
      </c>
      <c r="F11" s="10">
        <f>+_xlfn.XLOOKUP($C11,$K$3:$K$9,L$3:L$9,0)</f>
        <v>0.05</v>
      </c>
      <c r="G11" s="32">
        <f>+_xlfn.XLOOKUP($C11,$O$2:$U$2,$P$4:$V$4,0)</f>
        <v>425</v>
      </c>
      <c r="H11" s="6">
        <f t="shared" si="0"/>
        <v>8712.5</v>
      </c>
      <c r="K11" s="1" t="s">
        <v>22</v>
      </c>
    </row>
    <row r="12" spans="2:22" x14ac:dyDescent="0.35">
      <c r="B12" t="s">
        <v>14</v>
      </c>
      <c r="C12" t="s">
        <v>16</v>
      </c>
      <c r="D12" s="5">
        <v>44985</v>
      </c>
      <c r="E12" s="31">
        <v>735</v>
      </c>
      <c r="F12" s="10">
        <f>+_xlfn.XLOOKUP($C12,$K$3:$K$9,L$3:L$9,0)</f>
        <v>0.25</v>
      </c>
      <c r="G12" s="32">
        <f>+_xlfn.XLOOKUP($C12,$O$2:$U$2,$P$4:$V$4,0)</f>
        <v>500</v>
      </c>
      <c r="H12" s="6">
        <f t="shared" si="0"/>
        <v>91875</v>
      </c>
      <c r="J12" s="1">
        <v>1</v>
      </c>
      <c r="K12" t="s">
        <v>62</v>
      </c>
    </row>
    <row r="13" spans="2:22" x14ac:dyDescent="0.35">
      <c r="B13" t="s">
        <v>17</v>
      </c>
      <c r="C13" t="s">
        <v>19</v>
      </c>
      <c r="D13" s="5">
        <v>45016</v>
      </c>
      <c r="E13" s="31">
        <v>437</v>
      </c>
      <c r="F13" s="10">
        <f>+_xlfn.XLOOKUP($C13,$K$3:$K$9,L$3:L$9,0)</f>
        <v>0.05</v>
      </c>
      <c r="G13" s="32">
        <f>+_xlfn.XLOOKUP($C13,$O$2:$U$2,$P$4:$V$4,0)</f>
        <v>425</v>
      </c>
      <c r="H13" s="6">
        <f t="shared" si="0"/>
        <v>9286.25</v>
      </c>
      <c r="J13" s="1">
        <f t="shared" ref="J13:J20" si="1">+J12+1</f>
        <v>2</v>
      </c>
      <c r="K13" t="s">
        <v>60</v>
      </c>
    </row>
    <row r="14" spans="2:22" x14ac:dyDescent="0.35">
      <c r="B14" t="s">
        <v>11</v>
      </c>
      <c r="C14" t="s">
        <v>13</v>
      </c>
      <c r="D14" s="5">
        <v>44957</v>
      </c>
      <c r="E14" s="31">
        <v>300</v>
      </c>
      <c r="F14" s="10">
        <f>+_xlfn.XLOOKUP($C14,$K$3:$K$9,L$3:L$9,0)</f>
        <v>0.12</v>
      </c>
      <c r="G14" s="32">
        <f>+_xlfn.XLOOKUP($C14,$O$2:$U$2,$P$4:$V$4,0)</f>
        <v>1450</v>
      </c>
      <c r="H14" s="6">
        <f t="shared" si="0"/>
        <v>52200</v>
      </c>
      <c r="J14" s="1">
        <v>3</v>
      </c>
      <c r="K14" t="s">
        <v>63</v>
      </c>
    </row>
    <row r="15" spans="2:22" x14ac:dyDescent="0.35">
      <c r="B15" t="s">
        <v>11</v>
      </c>
      <c r="C15" t="s">
        <v>13</v>
      </c>
      <c r="D15" s="5">
        <v>44985</v>
      </c>
      <c r="E15" s="31">
        <v>325</v>
      </c>
      <c r="F15" s="10">
        <f>+_xlfn.XLOOKUP($C15,$K$3:$K$9,L$3:L$9,0)</f>
        <v>0.12</v>
      </c>
      <c r="G15" s="32">
        <f>+_xlfn.XLOOKUP($C15,$O$2:$U$2,$P$4:$V$4,0)</f>
        <v>1450</v>
      </c>
      <c r="H15" s="6">
        <f t="shared" si="0"/>
        <v>56550</v>
      </c>
      <c r="J15" s="1">
        <f t="shared" si="1"/>
        <v>4</v>
      </c>
      <c r="K15" t="s">
        <v>60</v>
      </c>
    </row>
    <row r="16" spans="2:22" x14ac:dyDescent="0.35">
      <c r="B16" t="s">
        <v>14</v>
      </c>
      <c r="C16" t="s">
        <v>16</v>
      </c>
      <c r="D16" s="5">
        <v>45016</v>
      </c>
      <c r="E16" s="31">
        <v>730</v>
      </c>
      <c r="F16" s="10">
        <f>+_xlfn.XLOOKUP($C16,$K$3:$K$9,L$3:L$9,0)</f>
        <v>0.25</v>
      </c>
      <c r="G16" s="32">
        <f>+_xlfn.XLOOKUP($C16,$O$2:$U$2,$P$4:$V$4,0)</f>
        <v>500</v>
      </c>
      <c r="H16" s="6">
        <f t="shared" si="0"/>
        <v>91250</v>
      </c>
      <c r="J16" s="1"/>
    </row>
    <row r="17" spans="2:10" x14ac:dyDescent="0.35">
      <c r="B17" t="s">
        <v>11</v>
      </c>
      <c r="C17" t="s">
        <v>12</v>
      </c>
      <c r="D17" s="5">
        <v>44957</v>
      </c>
      <c r="E17" s="31">
        <v>450</v>
      </c>
      <c r="F17" s="10">
        <f>+_xlfn.XLOOKUP($C17,$K$3:$K$9,L$3:L$9,0)</f>
        <v>0.22</v>
      </c>
      <c r="G17" s="32">
        <f>+_xlfn.XLOOKUP($C17,$O$2:$U$2,$P$4:$V$4,0)</f>
        <v>1550</v>
      </c>
      <c r="H17" s="6">
        <f t="shared" si="0"/>
        <v>153450</v>
      </c>
      <c r="J17" s="1"/>
    </row>
    <row r="18" spans="2:10" x14ac:dyDescent="0.35">
      <c r="B18" t="s">
        <v>17</v>
      </c>
      <c r="C18" t="s">
        <v>18</v>
      </c>
      <c r="D18" s="5">
        <v>44985</v>
      </c>
      <c r="E18" s="31">
        <v>400</v>
      </c>
      <c r="F18" s="10">
        <f>+_xlfn.XLOOKUP($C18,$K$3:$K$9,L$3:L$9,0)</f>
        <v>0.15</v>
      </c>
      <c r="G18" s="32">
        <f>+_xlfn.XLOOKUP($C18,$O$2:$U$2,$P$4:$V$4,0)</f>
        <v>675</v>
      </c>
      <c r="H18" s="6">
        <f t="shared" si="0"/>
        <v>40500</v>
      </c>
      <c r="J18" s="1"/>
    </row>
    <row r="19" spans="2:10" x14ac:dyDescent="0.35">
      <c r="B19" t="s">
        <v>11</v>
      </c>
      <c r="C19" t="s">
        <v>12</v>
      </c>
      <c r="D19" s="5">
        <v>45016</v>
      </c>
      <c r="E19" s="31">
        <v>500</v>
      </c>
      <c r="F19" s="10">
        <f>+_xlfn.XLOOKUP($C19,$K$3:$K$9,L$3:L$9,0)</f>
        <v>0.22</v>
      </c>
      <c r="G19" s="32">
        <f>+_xlfn.XLOOKUP($C19,$O$2:$U$2,$P$4:$V$4,0)</f>
        <v>1550</v>
      </c>
      <c r="H19" s="6">
        <f t="shared" si="0"/>
        <v>170500</v>
      </c>
      <c r="J19" s="1"/>
    </row>
    <row r="20" spans="2:10" x14ac:dyDescent="0.35">
      <c r="B20" t="s">
        <v>14</v>
      </c>
      <c r="C20" t="s">
        <v>15</v>
      </c>
      <c r="D20" s="5">
        <v>44957</v>
      </c>
      <c r="E20" s="31">
        <v>600</v>
      </c>
      <c r="F20" s="10">
        <f>+_xlfn.XLOOKUP($C20,$K$3:$K$9,L$3:L$9,0)</f>
        <v>0.15</v>
      </c>
      <c r="G20" s="32">
        <f>+_xlfn.XLOOKUP($C20,$O$2:$U$2,$P$4:$V$4,0)</f>
        <v>625</v>
      </c>
      <c r="H20" s="6">
        <f t="shared" si="0"/>
        <v>56250</v>
      </c>
      <c r="J20" s="1"/>
    </row>
    <row r="21" spans="2:10" x14ac:dyDescent="0.35">
      <c r="B21" t="s">
        <v>14</v>
      </c>
      <c r="C21" t="s">
        <v>15</v>
      </c>
      <c r="D21" s="5">
        <v>44985</v>
      </c>
      <c r="E21" s="31">
        <v>625</v>
      </c>
      <c r="F21" s="10">
        <f>+_xlfn.XLOOKUP($C21,$K$3:$K$9,L$3:L$9,0)</f>
        <v>0.15</v>
      </c>
      <c r="G21" s="32">
        <f>+_xlfn.XLOOKUP($C21,$O$2:$U$2,$P$4:$V$4,0)</f>
        <v>625</v>
      </c>
      <c r="H21" s="6">
        <f t="shared" si="0"/>
        <v>58593.75</v>
      </c>
    </row>
    <row r="22" spans="2:10" x14ac:dyDescent="0.35">
      <c r="B22" t="s">
        <v>17</v>
      </c>
      <c r="C22" t="s">
        <v>20</v>
      </c>
      <c r="D22" s="5">
        <v>44985</v>
      </c>
      <c r="E22" s="31">
        <v>625</v>
      </c>
      <c r="F22" s="10">
        <f>+_xlfn.XLOOKUP($C22,$K$3:$K$9,L$3:L$9,0)</f>
        <v>0.18</v>
      </c>
      <c r="G22" s="32">
        <f>+_xlfn.XLOOKUP($C22,$O$2:$U$2,$P$4:$V$4,0)</f>
        <v>450</v>
      </c>
      <c r="H22" s="6">
        <f t="shared" si="0"/>
        <v>50625</v>
      </c>
    </row>
    <row r="23" spans="2:10" x14ac:dyDescent="0.35">
      <c r="B23" t="s">
        <v>14</v>
      </c>
      <c r="C23" t="s">
        <v>16</v>
      </c>
      <c r="D23" s="5">
        <v>44957</v>
      </c>
      <c r="E23" s="31">
        <v>700</v>
      </c>
      <c r="F23" s="10">
        <f>+_xlfn.XLOOKUP($C23,$K$3:$K$9,L$3:L$9,0)</f>
        <v>0.25</v>
      </c>
      <c r="G23" s="32">
        <f>+_xlfn.XLOOKUP($C23,$O$2:$U$2,$P$4:$V$4,0)</f>
        <v>500</v>
      </c>
      <c r="H23" s="6">
        <f t="shared" si="0"/>
        <v>87500</v>
      </c>
    </row>
    <row r="24" spans="2:10" x14ac:dyDescent="0.35">
      <c r="B24" s="24"/>
      <c r="C24" s="24"/>
      <c r="D24" s="25"/>
      <c r="E24" s="26"/>
      <c r="F24" s="27"/>
      <c r="G24" s="26"/>
      <c r="H24" s="33">
        <f>SUM(H3:H23)</f>
        <v>1382509.5</v>
      </c>
    </row>
    <row r="25" spans="2:10" x14ac:dyDescent="0.35">
      <c r="B25" s="24"/>
      <c r="C25" s="24"/>
      <c r="D25" s="25"/>
      <c r="E25" s="26"/>
      <c r="F25" s="27"/>
      <c r="G25" s="26"/>
      <c r="H25" s="26"/>
    </row>
    <row r="26" spans="2:10" x14ac:dyDescent="0.35">
      <c r="B26" s="24"/>
      <c r="C26" s="24"/>
      <c r="D26" s="25"/>
      <c r="E26" s="26"/>
      <c r="F26" s="27"/>
      <c r="G26" s="26"/>
      <c r="H26" s="26"/>
    </row>
    <row r="27" spans="2:10" x14ac:dyDescent="0.35">
      <c r="B27" s="24"/>
      <c r="C27" s="24"/>
      <c r="D27" s="25"/>
      <c r="E27" s="26"/>
      <c r="F27" s="27"/>
      <c r="G27" s="26"/>
      <c r="H27" s="26"/>
    </row>
    <row r="28" spans="2:10" x14ac:dyDescent="0.35">
      <c r="B28" s="24"/>
      <c r="C28" s="24"/>
      <c r="D28" s="25"/>
      <c r="E28" s="26"/>
      <c r="F28" s="27"/>
      <c r="G28" s="26"/>
      <c r="H28" s="26"/>
    </row>
    <row r="29" spans="2:10" x14ac:dyDescent="0.35">
      <c r="B29" s="24"/>
      <c r="C29" s="24"/>
      <c r="D29" s="25"/>
      <c r="E29" s="26"/>
      <c r="F29" s="27"/>
      <c r="G29" s="26"/>
      <c r="H29" s="26"/>
    </row>
    <row r="30" spans="2:10" x14ac:dyDescent="0.35">
      <c r="B30" s="24"/>
      <c r="C30" s="24"/>
      <c r="D30" s="25"/>
      <c r="E30" s="26"/>
      <c r="F30" s="27"/>
      <c r="G30" s="26"/>
      <c r="H30" s="26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08C46-D7E4-499B-9D6F-C7F2FC732BC0}">
  <dimension ref="B2:K36"/>
  <sheetViews>
    <sheetView zoomScale="110" zoomScaleNormal="110" workbookViewId="0">
      <selection activeCell="H3" sqref="H3:H23"/>
    </sheetView>
  </sheetViews>
  <sheetFormatPr defaultRowHeight="14.5" x14ac:dyDescent="0.35"/>
  <cols>
    <col min="2" max="2" width="10.08984375" bestFit="1" customWidth="1"/>
    <col min="3" max="3" width="11" bestFit="1" customWidth="1"/>
    <col min="4" max="4" width="10.08984375" bestFit="1" customWidth="1"/>
    <col min="5" max="5" width="8.7265625" customWidth="1"/>
    <col min="6" max="6" width="8.6328125" customWidth="1"/>
    <col min="7" max="7" width="7.6328125" customWidth="1"/>
    <col min="8" max="8" width="13" customWidth="1"/>
  </cols>
  <sheetData>
    <row r="2" spans="2:11" x14ac:dyDescent="0.35">
      <c r="B2" s="4" t="s">
        <v>5</v>
      </c>
      <c r="C2" s="4" t="s">
        <v>6</v>
      </c>
      <c r="D2" s="1" t="s">
        <v>7</v>
      </c>
      <c r="E2" s="4" t="s">
        <v>9</v>
      </c>
      <c r="F2" s="4" t="s">
        <v>59</v>
      </c>
      <c r="G2" s="4" t="s">
        <v>8</v>
      </c>
      <c r="H2" s="4" t="s">
        <v>61</v>
      </c>
      <c r="K2" s="1" t="s">
        <v>22</v>
      </c>
    </row>
    <row r="3" spans="2:11" x14ac:dyDescent="0.35">
      <c r="B3" t="s">
        <v>17</v>
      </c>
      <c r="C3" t="s">
        <v>18</v>
      </c>
      <c r="D3" s="5">
        <v>44957</v>
      </c>
      <c r="E3" s="31">
        <v>500</v>
      </c>
      <c r="F3" s="27">
        <v>0.15</v>
      </c>
      <c r="G3" s="34">
        <v>675</v>
      </c>
      <c r="H3" s="6">
        <v>50625</v>
      </c>
      <c r="J3" s="1">
        <v>1</v>
      </c>
      <c r="K3" t="s">
        <v>66</v>
      </c>
    </row>
    <row r="4" spans="2:11" x14ac:dyDescent="0.35">
      <c r="B4" t="s">
        <v>11</v>
      </c>
      <c r="C4" t="s">
        <v>12</v>
      </c>
      <c r="D4" s="5">
        <v>44985</v>
      </c>
      <c r="E4" s="31">
        <v>425</v>
      </c>
      <c r="F4" s="27">
        <v>0.22</v>
      </c>
      <c r="G4" s="34">
        <v>1550</v>
      </c>
      <c r="H4" s="6">
        <v>144925</v>
      </c>
      <c r="J4" s="1">
        <f t="shared" ref="J4" si="0">+J3+1</f>
        <v>2</v>
      </c>
      <c r="K4" t="s">
        <v>60</v>
      </c>
    </row>
    <row r="5" spans="2:11" x14ac:dyDescent="0.35">
      <c r="B5" t="s">
        <v>17</v>
      </c>
      <c r="C5" t="s">
        <v>18</v>
      </c>
      <c r="D5" s="5">
        <v>45016</v>
      </c>
      <c r="E5" s="31">
        <v>300</v>
      </c>
      <c r="F5" s="27">
        <v>0.15</v>
      </c>
      <c r="G5" s="34">
        <v>675</v>
      </c>
      <c r="H5" s="6">
        <v>30375</v>
      </c>
      <c r="J5" s="1">
        <v>3</v>
      </c>
      <c r="K5" t="s">
        <v>67</v>
      </c>
    </row>
    <row r="6" spans="2:11" x14ac:dyDescent="0.35">
      <c r="B6" t="s">
        <v>17</v>
      </c>
      <c r="C6" t="s">
        <v>20</v>
      </c>
      <c r="D6" s="5">
        <v>44957</v>
      </c>
      <c r="E6" s="31">
        <v>700</v>
      </c>
      <c r="F6" s="27">
        <v>0.18</v>
      </c>
      <c r="G6" s="34">
        <v>450</v>
      </c>
      <c r="H6" s="6">
        <v>56700</v>
      </c>
    </row>
    <row r="7" spans="2:11" x14ac:dyDescent="0.35">
      <c r="B7" t="s">
        <v>14</v>
      </c>
      <c r="C7" t="s">
        <v>15</v>
      </c>
      <c r="D7" s="5">
        <v>45016</v>
      </c>
      <c r="E7" s="31">
        <v>605</v>
      </c>
      <c r="F7" s="27">
        <v>0.15</v>
      </c>
      <c r="G7" s="34">
        <v>625</v>
      </c>
      <c r="H7" s="6">
        <v>56718.75</v>
      </c>
    </row>
    <row r="8" spans="2:11" x14ac:dyDescent="0.35">
      <c r="B8" t="s">
        <v>17</v>
      </c>
      <c r="C8" t="s">
        <v>19</v>
      </c>
      <c r="D8" s="5">
        <v>44985</v>
      </c>
      <c r="E8" s="31">
        <v>425</v>
      </c>
      <c r="F8" s="27">
        <v>0.05</v>
      </c>
      <c r="G8" s="34">
        <v>425</v>
      </c>
      <c r="H8" s="6">
        <v>9031.25</v>
      </c>
    </row>
    <row r="9" spans="2:11" x14ac:dyDescent="0.35">
      <c r="B9" t="s">
        <v>11</v>
      </c>
      <c r="C9" t="s">
        <v>13</v>
      </c>
      <c r="D9" s="5">
        <v>45016</v>
      </c>
      <c r="E9" s="31">
        <v>358</v>
      </c>
      <c r="F9" s="27">
        <v>0.12</v>
      </c>
      <c r="G9" s="34">
        <v>1450</v>
      </c>
      <c r="H9" s="6">
        <v>62292</v>
      </c>
    </row>
    <row r="10" spans="2:11" x14ac:dyDescent="0.35">
      <c r="B10" t="s">
        <v>17</v>
      </c>
      <c r="C10" t="s">
        <v>20</v>
      </c>
      <c r="D10" s="5">
        <v>45016</v>
      </c>
      <c r="E10" s="31">
        <v>550</v>
      </c>
      <c r="F10" s="27">
        <v>0.18</v>
      </c>
      <c r="G10" s="34">
        <v>450</v>
      </c>
      <c r="H10" s="6">
        <v>44550</v>
      </c>
    </row>
    <row r="11" spans="2:11" x14ac:dyDescent="0.35">
      <c r="B11" t="s">
        <v>17</v>
      </c>
      <c r="C11" t="s">
        <v>19</v>
      </c>
      <c r="D11" s="5">
        <v>44957</v>
      </c>
      <c r="E11" s="31">
        <v>410</v>
      </c>
      <c r="F11" s="27">
        <v>0.05</v>
      </c>
      <c r="G11" s="34">
        <v>425</v>
      </c>
      <c r="H11" s="6">
        <v>8712.5</v>
      </c>
    </row>
    <row r="12" spans="2:11" x14ac:dyDescent="0.35">
      <c r="B12" t="s">
        <v>14</v>
      </c>
      <c r="C12" t="s">
        <v>16</v>
      </c>
      <c r="D12" s="5">
        <v>44985</v>
      </c>
      <c r="E12" s="31">
        <v>735</v>
      </c>
      <c r="F12" s="27">
        <v>0.25</v>
      </c>
      <c r="G12" s="34">
        <v>500</v>
      </c>
      <c r="H12" s="6">
        <v>91875</v>
      </c>
    </row>
    <row r="13" spans="2:11" x14ac:dyDescent="0.35">
      <c r="B13" t="s">
        <v>17</v>
      </c>
      <c r="C13" t="s">
        <v>19</v>
      </c>
      <c r="D13" s="5">
        <v>45016</v>
      </c>
      <c r="E13" s="31">
        <v>437</v>
      </c>
      <c r="F13" s="27">
        <v>0.05</v>
      </c>
      <c r="G13" s="34">
        <v>425</v>
      </c>
      <c r="H13" s="6">
        <v>9286.25</v>
      </c>
    </row>
    <row r="14" spans="2:11" x14ac:dyDescent="0.35">
      <c r="B14" t="s">
        <v>11</v>
      </c>
      <c r="C14" t="s">
        <v>13</v>
      </c>
      <c r="D14" s="5">
        <v>44957</v>
      </c>
      <c r="E14" s="31">
        <v>300</v>
      </c>
      <c r="F14" s="27">
        <v>0.12</v>
      </c>
      <c r="G14" s="34">
        <v>1450</v>
      </c>
      <c r="H14" s="6">
        <v>52200</v>
      </c>
    </row>
    <row r="15" spans="2:11" x14ac:dyDescent="0.35">
      <c r="B15" t="s">
        <v>11</v>
      </c>
      <c r="C15" t="s">
        <v>13</v>
      </c>
      <c r="D15" s="5">
        <v>44985</v>
      </c>
      <c r="E15" s="31">
        <v>325</v>
      </c>
      <c r="F15" s="27">
        <v>0.12</v>
      </c>
      <c r="G15" s="34">
        <v>1450</v>
      </c>
      <c r="H15" s="6">
        <v>56550</v>
      </c>
    </row>
    <row r="16" spans="2:11" x14ac:dyDescent="0.35">
      <c r="B16" t="s">
        <v>14</v>
      </c>
      <c r="C16" t="s">
        <v>16</v>
      </c>
      <c r="D16" s="5">
        <v>45016</v>
      </c>
      <c r="E16" s="31">
        <v>730</v>
      </c>
      <c r="F16" s="27">
        <v>0.25</v>
      </c>
      <c r="G16" s="34">
        <v>500</v>
      </c>
      <c r="H16" s="6">
        <v>91250</v>
      </c>
    </row>
    <row r="17" spans="2:8" x14ac:dyDescent="0.35">
      <c r="B17" t="s">
        <v>11</v>
      </c>
      <c r="C17" t="s">
        <v>12</v>
      </c>
      <c r="D17" s="5">
        <v>44957</v>
      </c>
      <c r="E17" s="31">
        <v>450</v>
      </c>
      <c r="F17" s="27">
        <v>0.22</v>
      </c>
      <c r="G17" s="34">
        <v>1550</v>
      </c>
      <c r="H17" s="6">
        <v>153450</v>
      </c>
    </row>
    <row r="18" spans="2:8" x14ac:dyDescent="0.35">
      <c r="B18" t="s">
        <v>17</v>
      </c>
      <c r="C18" t="s">
        <v>18</v>
      </c>
      <c r="D18" s="5">
        <v>44985</v>
      </c>
      <c r="E18" s="31">
        <v>400</v>
      </c>
      <c r="F18" s="27">
        <v>0.15</v>
      </c>
      <c r="G18" s="34">
        <v>675</v>
      </c>
      <c r="H18" s="6">
        <v>40500</v>
      </c>
    </row>
    <row r="19" spans="2:8" x14ac:dyDescent="0.35">
      <c r="B19" t="s">
        <v>11</v>
      </c>
      <c r="C19" t="s">
        <v>12</v>
      </c>
      <c r="D19" s="5">
        <v>45016</v>
      </c>
      <c r="E19" s="31">
        <v>500</v>
      </c>
      <c r="F19" s="27">
        <v>0.22</v>
      </c>
      <c r="G19" s="34">
        <v>1550</v>
      </c>
      <c r="H19" s="6">
        <v>170500</v>
      </c>
    </row>
    <row r="20" spans="2:8" x14ac:dyDescent="0.35">
      <c r="B20" t="s">
        <v>14</v>
      </c>
      <c r="C20" t="s">
        <v>15</v>
      </c>
      <c r="D20" s="5">
        <v>44957</v>
      </c>
      <c r="E20" s="31">
        <v>600</v>
      </c>
      <c r="F20" s="27">
        <v>0.15</v>
      </c>
      <c r="G20" s="34">
        <v>625</v>
      </c>
      <c r="H20" s="6">
        <v>56250</v>
      </c>
    </row>
    <row r="21" spans="2:8" x14ac:dyDescent="0.35">
      <c r="B21" t="s">
        <v>14</v>
      </c>
      <c r="C21" t="s">
        <v>15</v>
      </c>
      <c r="D21" s="5">
        <v>44985</v>
      </c>
      <c r="E21" s="31">
        <v>625</v>
      </c>
      <c r="F21" s="27">
        <v>0.15</v>
      </c>
      <c r="G21" s="34">
        <v>625</v>
      </c>
      <c r="H21" s="6">
        <v>58593.75</v>
      </c>
    </row>
    <row r="22" spans="2:8" x14ac:dyDescent="0.35">
      <c r="B22" t="s">
        <v>17</v>
      </c>
      <c r="C22" t="s">
        <v>20</v>
      </c>
      <c r="D22" s="5">
        <v>44985</v>
      </c>
      <c r="E22" s="31">
        <v>625</v>
      </c>
      <c r="F22" s="27">
        <v>0.18</v>
      </c>
      <c r="G22" s="34">
        <v>450</v>
      </c>
      <c r="H22" s="6">
        <v>50625</v>
      </c>
    </row>
    <row r="23" spans="2:8" x14ac:dyDescent="0.35">
      <c r="B23" t="s">
        <v>14</v>
      </c>
      <c r="C23" t="s">
        <v>16</v>
      </c>
      <c r="D23" s="5">
        <v>44957</v>
      </c>
      <c r="E23" s="31">
        <v>700</v>
      </c>
      <c r="F23" s="27">
        <v>0.25</v>
      </c>
      <c r="G23" s="34">
        <v>500</v>
      </c>
      <c r="H23" s="6">
        <v>87500</v>
      </c>
    </row>
    <row r="26" spans="2:8" x14ac:dyDescent="0.35">
      <c r="B26" s="30">
        <v>144925</v>
      </c>
    </row>
    <row r="27" spans="2:8" x14ac:dyDescent="0.35">
      <c r="B27" s="4" t="s">
        <v>5</v>
      </c>
      <c r="C27" s="4" t="s">
        <v>6</v>
      </c>
      <c r="D27" s="4" t="s">
        <v>7</v>
      </c>
      <c r="E27" s="4" t="s">
        <v>9</v>
      </c>
      <c r="F27" s="4" t="s">
        <v>59</v>
      </c>
      <c r="G27" s="4" t="s">
        <v>8</v>
      </c>
      <c r="H27" s="4" t="s">
        <v>61</v>
      </c>
    </row>
    <row r="28" spans="2:8" x14ac:dyDescent="0.35">
      <c r="B28" s="7" t="str" cm="1">
        <f t="array" ref="B28:H28">+_xlfn.XLOOKUP(B26,Säljdata[BV-marginal],Säljdata[],0)</f>
        <v>Skor</v>
      </c>
      <c r="C28" s="7" t="str">
        <v>Joggingskor</v>
      </c>
      <c r="D28" s="8">
        <v>44985</v>
      </c>
      <c r="E28" s="7">
        <v>425</v>
      </c>
      <c r="F28" s="10">
        <v>0.22</v>
      </c>
      <c r="G28" s="32">
        <v>1550</v>
      </c>
      <c r="H28" s="32">
        <v>144925</v>
      </c>
    </row>
    <row r="30" spans="2:8" x14ac:dyDescent="0.35">
      <c r="B30" s="4" t="s">
        <v>5</v>
      </c>
      <c r="C30" s="7" t="str" cm="1">
        <f t="array" ref="C30:C36">+TRANSPOSE(_xlfn.XLOOKUP(B26,Säljdata[BV-marginal],Säljdata[],0))</f>
        <v>Skor</v>
      </c>
    </row>
    <row r="31" spans="2:8" x14ac:dyDescent="0.35">
      <c r="B31" s="4" t="s">
        <v>6</v>
      </c>
      <c r="C31" s="7" t="str">
        <v>Joggingskor</v>
      </c>
    </row>
    <row r="32" spans="2:8" x14ac:dyDescent="0.35">
      <c r="B32" s="4" t="s">
        <v>7</v>
      </c>
      <c r="C32" s="32">
        <v>44985</v>
      </c>
    </row>
    <row r="33" spans="2:3" x14ac:dyDescent="0.35">
      <c r="B33" s="4" t="s">
        <v>9</v>
      </c>
      <c r="C33" s="32">
        <v>425</v>
      </c>
    </row>
    <row r="34" spans="2:3" x14ac:dyDescent="0.35">
      <c r="B34" s="4" t="s">
        <v>59</v>
      </c>
      <c r="C34" s="10">
        <v>0.22</v>
      </c>
    </row>
    <row r="35" spans="2:3" x14ac:dyDescent="0.35">
      <c r="B35" s="4" t="s">
        <v>8</v>
      </c>
      <c r="C35" s="32">
        <v>1550</v>
      </c>
    </row>
    <row r="36" spans="2:3" x14ac:dyDescent="0.35">
      <c r="B36" s="4" t="s">
        <v>61</v>
      </c>
      <c r="C36" s="32">
        <v>144925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E3595-6E31-48F8-BE30-3D9A770971D5}">
  <dimension ref="B2:K36"/>
  <sheetViews>
    <sheetView zoomScale="110" zoomScaleNormal="110" workbookViewId="0">
      <selection activeCell="B28" sqref="B28"/>
    </sheetView>
  </sheetViews>
  <sheetFormatPr defaultRowHeight="14.5" x14ac:dyDescent="0.35"/>
  <cols>
    <col min="2" max="2" width="10.08984375" bestFit="1" customWidth="1"/>
    <col min="3" max="3" width="11" bestFit="1" customWidth="1"/>
    <col min="4" max="4" width="10.08984375" bestFit="1" customWidth="1"/>
    <col min="5" max="5" width="8.7265625" customWidth="1"/>
    <col min="6" max="6" width="8.6328125" customWidth="1"/>
    <col min="7" max="7" width="7.6328125" customWidth="1"/>
    <col min="8" max="8" width="13" customWidth="1"/>
  </cols>
  <sheetData>
    <row r="2" spans="2:11" x14ac:dyDescent="0.35">
      <c r="B2" s="4" t="s">
        <v>5</v>
      </c>
      <c r="C2" s="4" t="s">
        <v>6</v>
      </c>
      <c r="D2" s="1" t="s">
        <v>7</v>
      </c>
      <c r="E2" s="4" t="s">
        <v>9</v>
      </c>
      <c r="F2" s="4" t="s">
        <v>59</v>
      </c>
      <c r="G2" s="4" t="s">
        <v>8</v>
      </c>
      <c r="H2" s="4" t="s">
        <v>61</v>
      </c>
      <c r="K2" s="1" t="s">
        <v>22</v>
      </c>
    </row>
    <row r="3" spans="2:11" x14ac:dyDescent="0.35">
      <c r="B3" t="s">
        <v>17</v>
      </c>
      <c r="C3" t="s">
        <v>18</v>
      </c>
      <c r="D3" s="5">
        <v>44957</v>
      </c>
      <c r="E3" s="31">
        <v>500</v>
      </c>
      <c r="F3" s="27">
        <v>0.15</v>
      </c>
      <c r="G3" s="34">
        <v>675</v>
      </c>
      <c r="H3" s="6">
        <v>50625</v>
      </c>
      <c r="J3" s="1">
        <v>1</v>
      </c>
      <c r="K3" t="s">
        <v>152</v>
      </c>
    </row>
    <row r="4" spans="2:11" x14ac:dyDescent="0.35">
      <c r="B4" t="s">
        <v>11</v>
      </c>
      <c r="C4" t="s">
        <v>12</v>
      </c>
      <c r="D4" s="5">
        <v>44985</v>
      </c>
      <c r="E4" s="31">
        <v>425</v>
      </c>
      <c r="F4" s="27">
        <v>0.22</v>
      </c>
      <c r="G4" s="34">
        <v>1550</v>
      </c>
      <c r="H4" s="6">
        <v>144925</v>
      </c>
      <c r="J4" s="1">
        <f t="shared" ref="J4" si="0">+J3+1</f>
        <v>2</v>
      </c>
      <c r="K4" t="s">
        <v>153</v>
      </c>
    </row>
    <row r="5" spans="2:11" x14ac:dyDescent="0.35">
      <c r="B5" t="s">
        <v>17</v>
      </c>
      <c r="C5" t="s">
        <v>18</v>
      </c>
      <c r="D5" s="5">
        <v>45016</v>
      </c>
      <c r="E5" s="31">
        <v>300</v>
      </c>
      <c r="F5" s="27">
        <v>0.15</v>
      </c>
      <c r="G5" s="34">
        <v>675</v>
      </c>
      <c r="H5" s="6">
        <v>30375</v>
      </c>
      <c r="J5" s="1"/>
    </row>
    <row r="6" spans="2:11" x14ac:dyDescent="0.35">
      <c r="B6" t="s">
        <v>17</v>
      </c>
      <c r="C6" t="s">
        <v>20</v>
      </c>
      <c r="D6" s="5">
        <v>44957</v>
      </c>
      <c r="E6" s="31">
        <v>700</v>
      </c>
      <c r="F6" s="27">
        <v>0.18</v>
      </c>
      <c r="G6" s="34">
        <v>450</v>
      </c>
      <c r="H6" s="6">
        <v>56700</v>
      </c>
    </row>
    <row r="7" spans="2:11" x14ac:dyDescent="0.35">
      <c r="B7" t="s">
        <v>14</v>
      </c>
      <c r="C7" t="s">
        <v>15</v>
      </c>
      <c r="D7" s="5">
        <v>45016</v>
      </c>
      <c r="E7" s="31">
        <v>605</v>
      </c>
      <c r="F7" s="27">
        <v>0.15</v>
      </c>
      <c r="G7" s="34">
        <v>625</v>
      </c>
      <c r="H7" s="6">
        <v>56718.75</v>
      </c>
    </row>
    <row r="8" spans="2:11" x14ac:dyDescent="0.35">
      <c r="B8" t="s">
        <v>17</v>
      </c>
      <c r="C8" t="s">
        <v>19</v>
      </c>
      <c r="D8" s="5">
        <v>44985</v>
      </c>
      <c r="E8" s="31">
        <v>425</v>
      </c>
      <c r="F8" s="27">
        <v>0.05</v>
      </c>
      <c r="G8" s="34">
        <v>425</v>
      </c>
      <c r="H8" s="6">
        <v>9031.25</v>
      </c>
    </row>
    <row r="9" spans="2:11" x14ac:dyDescent="0.35">
      <c r="B9" t="s">
        <v>11</v>
      </c>
      <c r="C9" t="s">
        <v>13</v>
      </c>
      <c r="D9" s="5">
        <v>45016</v>
      </c>
      <c r="E9" s="31">
        <v>358</v>
      </c>
      <c r="F9" s="27">
        <v>0.12</v>
      </c>
      <c r="G9" s="34">
        <v>1450</v>
      </c>
      <c r="H9" s="6">
        <v>62292</v>
      </c>
      <c r="I9" t="s">
        <v>68</v>
      </c>
    </row>
    <row r="10" spans="2:11" x14ac:dyDescent="0.35">
      <c r="B10" t="s">
        <v>17</v>
      </c>
      <c r="C10" t="s">
        <v>20</v>
      </c>
      <c r="D10" s="5">
        <v>45016</v>
      </c>
      <c r="E10" s="31">
        <v>550</v>
      </c>
      <c r="F10" s="27">
        <v>0.18</v>
      </c>
      <c r="G10" s="34">
        <v>450</v>
      </c>
      <c r="H10" s="6">
        <v>44550</v>
      </c>
    </row>
    <row r="11" spans="2:11" x14ac:dyDescent="0.35">
      <c r="B11" t="s">
        <v>17</v>
      </c>
      <c r="C11" t="s">
        <v>19</v>
      </c>
      <c r="D11" s="5">
        <v>44957</v>
      </c>
      <c r="E11" s="31">
        <v>410</v>
      </c>
      <c r="F11" s="27">
        <v>0.05</v>
      </c>
      <c r="G11" s="34">
        <v>425</v>
      </c>
      <c r="H11" s="6">
        <v>8712.5</v>
      </c>
    </row>
    <row r="12" spans="2:11" x14ac:dyDescent="0.35">
      <c r="B12" t="s">
        <v>14</v>
      </c>
      <c r="C12" t="s">
        <v>16</v>
      </c>
      <c r="D12" s="5">
        <v>44985</v>
      </c>
      <c r="E12" s="31">
        <v>735</v>
      </c>
      <c r="F12" s="27">
        <v>0.25</v>
      </c>
      <c r="G12" s="34">
        <v>500</v>
      </c>
      <c r="H12" s="6">
        <v>91875</v>
      </c>
    </row>
    <row r="13" spans="2:11" x14ac:dyDescent="0.35">
      <c r="B13" t="s">
        <v>17</v>
      </c>
      <c r="C13" t="s">
        <v>19</v>
      </c>
      <c r="D13" s="5">
        <v>45016</v>
      </c>
      <c r="E13" s="31">
        <v>437</v>
      </c>
      <c r="F13" s="27">
        <v>0.05</v>
      </c>
      <c r="G13" s="34">
        <v>425</v>
      </c>
      <c r="H13" s="6">
        <v>9286.25</v>
      </c>
    </row>
    <row r="14" spans="2:11" x14ac:dyDescent="0.35">
      <c r="B14" t="s">
        <v>11</v>
      </c>
      <c r="C14" t="s">
        <v>13</v>
      </c>
      <c r="D14" s="5">
        <v>44957</v>
      </c>
      <c r="E14" s="31">
        <v>300</v>
      </c>
      <c r="F14" s="27">
        <v>0.12</v>
      </c>
      <c r="G14" s="34">
        <v>1450</v>
      </c>
      <c r="H14" s="6">
        <v>52200</v>
      </c>
    </row>
    <row r="15" spans="2:11" x14ac:dyDescent="0.35">
      <c r="B15" t="s">
        <v>11</v>
      </c>
      <c r="C15" t="s">
        <v>13</v>
      </c>
      <c r="D15" s="5">
        <v>44985</v>
      </c>
      <c r="E15" s="31">
        <v>325</v>
      </c>
      <c r="F15" s="27">
        <v>0.12</v>
      </c>
      <c r="G15" s="34">
        <v>1450</v>
      </c>
      <c r="H15" s="6">
        <v>56550</v>
      </c>
    </row>
    <row r="16" spans="2:11" x14ac:dyDescent="0.35">
      <c r="B16" t="s">
        <v>14</v>
      </c>
      <c r="C16" t="s">
        <v>16</v>
      </c>
      <c r="D16" s="5">
        <v>45016</v>
      </c>
      <c r="E16" s="31">
        <v>730</v>
      </c>
      <c r="F16" s="27">
        <v>0.25</v>
      </c>
      <c r="G16" s="34">
        <v>500</v>
      </c>
      <c r="H16" s="6">
        <v>91250</v>
      </c>
    </row>
    <row r="17" spans="2:9" x14ac:dyDescent="0.35">
      <c r="B17" t="s">
        <v>11</v>
      </c>
      <c r="C17" t="s">
        <v>12</v>
      </c>
      <c r="D17" s="5">
        <v>44957</v>
      </c>
      <c r="E17" s="31">
        <v>450</v>
      </c>
      <c r="F17" s="27">
        <v>0.22</v>
      </c>
      <c r="G17" s="34">
        <v>1550</v>
      </c>
      <c r="H17" s="6">
        <v>153450</v>
      </c>
    </row>
    <row r="18" spans="2:9" x14ac:dyDescent="0.35">
      <c r="B18" t="s">
        <v>17</v>
      </c>
      <c r="C18" t="s">
        <v>18</v>
      </c>
      <c r="D18" s="5">
        <v>44985</v>
      </c>
      <c r="E18" s="31">
        <v>400</v>
      </c>
      <c r="F18" s="27">
        <v>0.15</v>
      </c>
      <c r="G18" s="34">
        <v>675</v>
      </c>
      <c r="H18" s="6">
        <v>40500</v>
      </c>
    </row>
    <row r="19" spans="2:9" x14ac:dyDescent="0.35">
      <c r="B19" t="s">
        <v>11</v>
      </c>
      <c r="C19" t="s">
        <v>12</v>
      </c>
      <c r="D19" s="5">
        <v>45016</v>
      </c>
      <c r="E19" s="31">
        <v>500</v>
      </c>
      <c r="F19" s="27">
        <v>0.22</v>
      </c>
      <c r="G19" s="34">
        <v>1550</v>
      </c>
      <c r="H19" s="6">
        <v>170500</v>
      </c>
      <c r="I19" t="s">
        <v>68</v>
      </c>
    </row>
    <row r="20" spans="2:9" x14ac:dyDescent="0.35">
      <c r="B20" t="s">
        <v>14</v>
      </c>
      <c r="C20" t="s">
        <v>15</v>
      </c>
      <c r="D20" s="5">
        <v>44957</v>
      </c>
      <c r="E20" s="31">
        <v>600</v>
      </c>
      <c r="F20" s="27">
        <v>0.15</v>
      </c>
      <c r="G20" s="34">
        <v>625</v>
      </c>
      <c r="H20" s="6">
        <v>56250</v>
      </c>
    </row>
    <row r="21" spans="2:9" x14ac:dyDescent="0.35">
      <c r="B21" t="s">
        <v>14</v>
      </c>
      <c r="C21" t="s">
        <v>15</v>
      </c>
      <c r="D21" s="5">
        <v>44985</v>
      </c>
      <c r="E21" s="31">
        <v>625</v>
      </c>
      <c r="F21" s="27">
        <v>0.15</v>
      </c>
      <c r="G21" s="34">
        <v>625</v>
      </c>
      <c r="H21" s="6">
        <v>58593.75</v>
      </c>
    </row>
    <row r="22" spans="2:9" x14ac:dyDescent="0.35">
      <c r="B22" t="s">
        <v>17</v>
      </c>
      <c r="C22" t="s">
        <v>20</v>
      </c>
      <c r="D22" s="5">
        <v>44985</v>
      </c>
      <c r="E22" s="31">
        <v>625</v>
      </c>
      <c r="F22" s="27">
        <v>0.18</v>
      </c>
      <c r="G22" s="34">
        <v>450</v>
      </c>
      <c r="H22" s="6">
        <v>50625</v>
      </c>
    </row>
    <row r="23" spans="2:9" x14ac:dyDescent="0.35">
      <c r="B23" t="s">
        <v>14</v>
      </c>
      <c r="C23" t="s">
        <v>16</v>
      </c>
      <c r="D23" s="5">
        <v>44957</v>
      </c>
      <c r="E23" s="31">
        <v>700</v>
      </c>
      <c r="F23" s="27">
        <v>0.25</v>
      </c>
      <c r="G23" s="34">
        <v>500</v>
      </c>
      <c r="H23" s="6">
        <v>87500</v>
      </c>
    </row>
    <row r="26" spans="2:9" x14ac:dyDescent="0.35">
      <c r="B26" s="30">
        <v>60000</v>
      </c>
    </row>
    <row r="27" spans="2:9" x14ac:dyDescent="0.35">
      <c r="B27" s="4" t="s">
        <v>5</v>
      </c>
      <c r="C27" s="4" t="s">
        <v>6</v>
      </c>
      <c r="D27" s="4" t="s">
        <v>7</v>
      </c>
      <c r="E27" s="4" t="s">
        <v>9</v>
      </c>
      <c r="F27" s="4" t="s">
        <v>59</v>
      </c>
      <c r="G27" s="4" t="s">
        <v>8</v>
      </c>
      <c r="H27" s="4" t="s">
        <v>61</v>
      </c>
    </row>
    <row r="28" spans="2:9" x14ac:dyDescent="0.35">
      <c r="B28" s="7" t="str" cm="1">
        <f t="array" ref="B28:H28">+_xlfn.XLOOKUP(B26,Säljdata6[BV-marginal],Säljdata6[],0,1)</f>
        <v>Skor</v>
      </c>
      <c r="C28" s="7" t="str">
        <v>Gymskor</v>
      </c>
      <c r="D28" s="8">
        <v>45016</v>
      </c>
      <c r="E28" s="7">
        <v>358</v>
      </c>
      <c r="F28" s="10">
        <v>0.12</v>
      </c>
      <c r="G28" s="32">
        <v>1450</v>
      </c>
      <c r="H28" s="32">
        <v>62292</v>
      </c>
    </row>
    <row r="30" spans="2:9" x14ac:dyDescent="0.35">
      <c r="B30" s="30">
        <v>200000</v>
      </c>
    </row>
    <row r="31" spans="2:9" x14ac:dyDescent="0.35">
      <c r="B31" s="4" t="s">
        <v>5</v>
      </c>
      <c r="C31" s="4" t="s">
        <v>6</v>
      </c>
      <c r="D31" s="4" t="s">
        <v>7</v>
      </c>
      <c r="E31" s="4" t="s">
        <v>9</v>
      </c>
      <c r="F31" s="4" t="s">
        <v>59</v>
      </c>
      <c r="G31" s="4" t="s">
        <v>8</v>
      </c>
      <c r="H31" s="4" t="s">
        <v>61</v>
      </c>
    </row>
    <row r="32" spans="2:9" x14ac:dyDescent="0.35">
      <c r="B32" s="7" t="str" cm="1">
        <f t="array" ref="B32:H32">+_xlfn.XLOOKUP(B30,Säljdata6[BV-marginal],Säljdata6[],0,-1)</f>
        <v>Skor</v>
      </c>
      <c r="C32" s="7" t="str">
        <v>Joggingskor</v>
      </c>
      <c r="D32" s="8">
        <v>45016</v>
      </c>
      <c r="E32" s="7">
        <v>500</v>
      </c>
      <c r="F32" s="10">
        <v>0.22</v>
      </c>
      <c r="G32" s="32">
        <v>1550</v>
      </c>
      <c r="H32" s="32">
        <v>170500</v>
      </c>
    </row>
    <row r="33" spans="2:3" x14ac:dyDescent="0.35">
      <c r="B33" s="35"/>
      <c r="C33" s="34"/>
    </row>
    <row r="34" spans="2:3" x14ac:dyDescent="0.35">
      <c r="B34" s="35"/>
      <c r="C34" s="34"/>
    </row>
    <row r="35" spans="2:3" x14ac:dyDescent="0.35">
      <c r="B35" s="35"/>
      <c r="C35" s="34"/>
    </row>
    <row r="36" spans="2:3" x14ac:dyDescent="0.35">
      <c r="B36" s="35"/>
      <c r="C36" s="34"/>
    </row>
  </sheetData>
  <pageMargins left="0.7" right="0.7" top="0.75" bottom="0.75" header="0.3" footer="0.3"/>
  <drawing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47968-6E10-4D29-B8A6-1A5C90DCC679}">
  <dimension ref="A2:I32"/>
  <sheetViews>
    <sheetView workbookViewId="0">
      <selection activeCell="I5" sqref="I5"/>
    </sheetView>
  </sheetViews>
  <sheetFormatPr defaultRowHeight="14.5" x14ac:dyDescent="0.35"/>
  <cols>
    <col min="2" max="2" width="8.36328125" bestFit="1" customWidth="1"/>
    <col min="3" max="3" width="17.453125" bestFit="1" customWidth="1"/>
    <col min="6" max="6" width="17.453125" bestFit="1" customWidth="1"/>
  </cols>
  <sheetData>
    <row r="2" spans="1:9" x14ac:dyDescent="0.35">
      <c r="B2" s="1" t="s">
        <v>126</v>
      </c>
      <c r="C2" s="1" t="s">
        <v>127</v>
      </c>
      <c r="F2" s="1" t="s">
        <v>128</v>
      </c>
      <c r="I2" s="1" t="s">
        <v>22</v>
      </c>
    </row>
    <row r="3" spans="1:9" x14ac:dyDescent="0.35">
      <c r="A3" s="36"/>
      <c r="B3" t="s">
        <v>129</v>
      </c>
      <c r="C3" s="7" t="str">
        <f>+_xlfn.XLOOKUP(B3&amp;"*",Namn[Namn],Namn[Namn],"Saknas",2)</f>
        <v>Abbe Bergström</v>
      </c>
      <c r="D3" s="36"/>
      <c r="F3" t="s">
        <v>98</v>
      </c>
      <c r="H3" s="1">
        <v>1</v>
      </c>
      <c r="I3" t="s">
        <v>131</v>
      </c>
    </row>
    <row r="4" spans="1:9" x14ac:dyDescent="0.35">
      <c r="B4" t="s">
        <v>90</v>
      </c>
      <c r="C4" s="7" t="str">
        <f>+_xlfn.XLOOKUP(B4&amp;"*",Namn[Namn],Namn[Namn],"Saknas",2)</f>
        <v>Adam Lindgren</v>
      </c>
      <c r="F4" t="s">
        <v>99</v>
      </c>
      <c r="H4" s="1">
        <f t="shared" ref="H4" si="0">+H3+1</f>
        <v>2</v>
      </c>
      <c r="I4" t="s">
        <v>167</v>
      </c>
    </row>
    <row r="5" spans="1:9" x14ac:dyDescent="0.35">
      <c r="B5" t="s">
        <v>91</v>
      </c>
      <c r="C5" s="7" t="str">
        <f>+_xlfn.XLOOKUP(B5&amp;"*",Namn[Namn],Namn[Namn],"Saknas",2)</f>
        <v>Aron Berg</v>
      </c>
      <c r="F5" t="s">
        <v>100</v>
      </c>
      <c r="H5" s="1">
        <v>3</v>
      </c>
      <c r="I5" t="s">
        <v>132</v>
      </c>
    </row>
    <row r="6" spans="1:9" x14ac:dyDescent="0.35">
      <c r="A6" s="37" t="s">
        <v>68</v>
      </c>
      <c r="B6" t="s">
        <v>82</v>
      </c>
      <c r="C6" s="7" t="str">
        <f>+_xlfn.XLOOKUP(B6&amp;"*",Namn[Namn],Namn[Namn],"Saknas",2)</f>
        <v>Saknas</v>
      </c>
      <c r="F6" t="s">
        <v>101</v>
      </c>
      <c r="H6">
        <v>4</v>
      </c>
      <c r="I6" t="s">
        <v>133</v>
      </c>
    </row>
    <row r="7" spans="1:9" x14ac:dyDescent="0.35">
      <c r="B7" t="s">
        <v>74</v>
      </c>
      <c r="C7" s="7" t="str">
        <f>+_xlfn.XLOOKUP(B7&amp;"*",Namn[Namn],Namn[Namn],"Saknas",2)</f>
        <v>Bengt Olsson</v>
      </c>
      <c r="F7" t="s">
        <v>102</v>
      </c>
    </row>
    <row r="8" spans="1:9" x14ac:dyDescent="0.35">
      <c r="B8" t="s">
        <v>76</v>
      </c>
      <c r="C8" s="7" t="str">
        <f>+_xlfn.XLOOKUP(B8&amp;"*",Namn[Namn],Namn[Namn],"Saknas",2)</f>
        <v>Bo Svensson</v>
      </c>
      <c r="F8" t="s">
        <v>103</v>
      </c>
    </row>
    <row r="9" spans="1:9" x14ac:dyDescent="0.35">
      <c r="B9" t="s">
        <v>80</v>
      </c>
      <c r="C9" s="7" t="str">
        <f>+_xlfn.XLOOKUP(B9&amp;"*",Namn[Namn],Namn[Namn],"Saknas",2)</f>
        <v>Emil Jansson</v>
      </c>
      <c r="F9" t="s">
        <v>104</v>
      </c>
    </row>
    <row r="10" spans="1:9" x14ac:dyDescent="0.35">
      <c r="B10" t="s">
        <v>79</v>
      </c>
      <c r="C10" s="7" t="str">
        <f>+_xlfn.XLOOKUP(B10&amp;"*",Namn[Namn],Namn[Namn],"Saknas",2)</f>
        <v>Erik Jonsson</v>
      </c>
      <c r="F10" t="s">
        <v>105</v>
      </c>
    </row>
    <row r="11" spans="1:9" x14ac:dyDescent="0.35">
      <c r="B11" t="s">
        <v>71</v>
      </c>
      <c r="C11" s="7" t="str">
        <f>+_xlfn.XLOOKUP(B11&amp;"*",Namn[Namn],Namn[Namn],"Saknas",2)</f>
        <v>Evert Nilsson</v>
      </c>
      <c r="F11" t="s">
        <v>106</v>
      </c>
    </row>
    <row r="12" spans="1:9" x14ac:dyDescent="0.35">
      <c r="B12" t="s">
        <v>72</v>
      </c>
      <c r="C12" s="7" t="str">
        <f>+_xlfn.XLOOKUP(B12&amp;"*",Namn[Namn],Namn[Namn],"Saknas",2)</f>
        <v>Ewa Eriksson</v>
      </c>
      <c r="F12" t="s">
        <v>107</v>
      </c>
    </row>
    <row r="13" spans="1:9" x14ac:dyDescent="0.35">
      <c r="B13" t="s">
        <v>75</v>
      </c>
      <c r="C13" s="7" t="str">
        <f>+_xlfn.XLOOKUP(B13&amp;"*",Namn[Namn],Namn[Namn],"Saknas",2)</f>
        <v>Fia Persson</v>
      </c>
      <c r="F13" t="s">
        <v>108</v>
      </c>
    </row>
    <row r="14" spans="1:9" x14ac:dyDescent="0.35">
      <c r="B14" t="s">
        <v>83</v>
      </c>
      <c r="C14" s="7" t="str">
        <f>+_xlfn.XLOOKUP(B14&amp;"*",Namn[Namn],Namn[Namn],"Saknas",2)</f>
        <v>Gabriel Jönsson</v>
      </c>
      <c r="F14" t="s">
        <v>109</v>
      </c>
    </row>
    <row r="15" spans="1:9" x14ac:dyDescent="0.35">
      <c r="B15" t="s">
        <v>70</v>
      </c>
      <c r="C15" s="7" t="str">
        <f>+_xlfn.XLOOKUP(B15&amp;"*",Namn[Namn],Namn[Namn],"Saknas",2)</f>
        <v>Johan Karlsson</v>
      </c>
      <c r="F15" t="s">
        <v>110</v>
      </c>
    </row>
    <row r="16" spans="1:9" x14ac:dyDescent="0.35">
      <c r="B16" t="s">
        <v>81</v>
      </c>
      <c r="C16" s="7" t="str">
        <f>+_xlfn.XLOOKUP(B16&amp;"*",Namn[Namn],Namn[Namn],"Saknas",2)</f>
        <v>Karin Hansson</v>
      </c>
      <c r="F16" t="s">
        <v>111</v>
      </c>
    </row>
    <row r="17" spans="2:6" x14ac:dyDescent="0.35">
      <c r="B17" t="s">
        <v>73</v>
      </c>
      <c r="C17" s="7" t="str">
        <f>+_xlfn.XLOOKUP(B17&amp;"*",Namn[Namn],Namn[Namn],"Saknas",2)</f>
        <v>Lea Larsson</v>
      </c>
    </row>
    <row r="18" spans="2:6" x14ac:dyDescent="0.35">
      <c r="B18" t="s">
        <v>86</v>
      </c>
      <c r="C18" s="7" t="str">
        <f>+_xlfn.XLOOKUP(B18&amp;"*",Namn[Namn],Namn[Namn],"Saknas",2)</f>
        <v>Lennart Magnusson</v>
      </c>
      <c r="F18" t="s">
        <v>112</v>
      </c>
    </row>
    <row r="19" spans="2:6" x14ac:dyDescent="0.35">
      <c r="B19" t="s">
        <v>77</v>
      </c>
      <c r="C19" s="7" t="str">
        <f>+_xlfn.XLOOKUP(B19&amp;"*",Namn[Namn],Namn[Namn],"Saknas",2)</f>
        <v>Loa Gustafsson</v>
      </c>
      <c r="F19" t="s">
        <v>113</v>
      </c>
    </row>
    <row r="20" spans="2:6" x14ac:dyDescent="0.35">
      <c r="B20" t="s">
        <v>94</v>
      </c>
      <c r="C20" s="7" t="str">
        <f>+_xlfn.XLOOKUP(B20&amp;"*",Namn[Namn],Namn[Namn],"Saknas",2)</f>
        <v>Måns Lind</v>
      </c>
      <c r="F20" t="s">
        <v>114</v>
      </c>
    </row>
    <row r="21" spans="2:6" x14ac:dyDescent="0.35">
      <c r="B21" t="s">
        <v>97</v>
      </c>
      <c r="C21" s="7" t="str">
        <f>+_xlfn.XLOOKUP(B21&amp;"*",Namn[Namn],Namn[Namn],"Saknas",2)</f>
        <v>Nils Andersson</v>
      </c>
      <c r="F21" t="s">
        <v>115</v>
      </c>
    </row>
    <row r="22" spans="2:6" x14ac:dyDescent="0.35">
      <c r="B22" t="s">
        <v>84</v>
      </c>
      <c r="C22" s="7" t="str">
        <f>+_xlfn.XLOOKUP(B22&amp;"*",Namn[Namn],Namn[Namn],"Saknas",2)</f>
        <v>Olga Lindberg</v>
      </c>
      <c r="F22" t="s">
        <v>116</v>
      </c>
    </row>
    <row r="23" spans="2:6" x14ac:dyDescent="0.35">
      <c r="B23" t="s">
        <v>92</v>
      </c>
      <c r="C23" s="7" t="str">
        <f>+_xlfn.XLOOKUP(B23&amp;"*",Namn[Namn],Namn[Namn],"Saknas",2)</f>
        <v>Olivia Axelsson</v>
      </c>
      <c r="F23" t="s">
        <v>117</v>
      </c>
    </row>
    <row r="24" spans="2:6" x14ac:dyDescent="0.35">
      <c r="B24" t="s">
        <v>89</v>
      </c>
      <c r="C24" s="7" t="str">
        <f>+_xlfn.XLOOKUP(B24&amp;"*",Namn[Namn],Namn[Namn],"Saknas",2)</f>
        <v>Olle Lindqvist</v>
      </c>
      <c r="F24" t="s">
        <v>118</v>
      </c>
    </row>
    <row r="25" spans="2:6" x14ac:dyDescent="0.35">
      <c r="B25" t="s">
        <v>88</v>
      </c>
      <c r="C25" s="7" t="str">
        <f>+_xlfn.XLOOKUP(B25&amp;"*",Namn[Namn],Namn[Namn],"Saknas",2)</f>
        <v>Ove Olofsson</v>
      </c>
      <c r="F25" t="s">
        <v>119</v>
      </c>
    </row>
    <row r="26" spans="2:6" x14ac:dyDescent="0.35">
      <c r="B26" t="s">
        <v>85</v>
      </c>
      <c r="C26" s="7" t="str">
        <f>+_xlfn.XLOOKUP(B26&amp;"*",Namn[Namn],Namn[Namn],"Saknas",2)</f>
        <v>Peter Jakobsson</v>
      </c>
      <c r="F26" t="s">
        <v>120</v>
      </c>
    </row>
    <row r="27" spans="2:6" x14ac:dyDescent="0.35">
      <c r="B27" t="s">
        <v>96</v>
      </c>
      <c r="C27" s="7" t="str">
        <f>+_xlfn.XLOOKUP(B27&amp;"*",Namn[Namn],Namn[Namn],"Saknas",2)</f>
        <v>Putte Lundqvist</v>
      </c>
      <c r="F27" t="s">
        <v>121</v>
      </c>
    </row>
    <row r="28" spans="2:6" x14ac:dyDescent="0.35">
      <c r="B28" t="s">
        <v>95</v>
      </c>
      <c r="C28" s="7" t="str">
        <f>+_xlfn.XLOOKUP(B28&amp;"*",Namn[Namn],Namn[Namn],"Saknas",2)</f>
        <v>Ragnar Lundgren</v>
      </c>
      <c r="F28" t="s">
        <v>130</v>
      </c>
    </row>
    <row r="29" spans="2:6" x14ac:dyDescent="0.35">
      <c r="B29" t="s">
        <v>93</v>
      </c>
      <c r="C29" s="7" t="str">
        <f>+_xlfn.XLOOKUP(B29&amp;"*",Namn[Namn],Namn[Namn],"Saknas",2)</f>
        <v>Ragnhild Lundberg</v>
      </c>
      <c r="F29" t="s">
        <v>122</v>
      </c>
    </row>
    <row r="30" spans="2:6" x14ac:dyDescent="0.35">
      <c r="B30" t="s">
        <v>87</v>
      </c>
      <c r="C30" s="7" t="str">
        <f>+_xlfn.XLOOKUP(B30&amp;"*",Namn[Namn],Namn[Namn],"Saknas",2)</f>
        <v>Vilma Lindström</v>
      </c>
      <c r="F30" t="s">
        <v>123</v>
      </c>
    </row>
    <row r="31" spans="2:6" x14ac:dyDescent="0.35">
      <c r="B31" t="s">
        <v>78</v>
      </c>
      <c r="C31" s="7" t="str">
        <f>+_xlfn.XLOOKUP(B31&amp;"*",Namn[Namn],Namn[Namn],"Saknas",2)</f>
        <v>Vincent Pettersson</v>
      </c>
      <c r="F31" t="s">
        <v>124</v>
      </c>
    </row>
    <row r="32" spans="2:6" x14ac:dyDescent="0.35">
      <c r="B32" t="s">
        <v>69</v>
      </c>
      <c r="C32" s="7" t="str">
        <f>+_xlfn.XLOOKUP(B32&amp;"*",Namn[Namn],Namn[Namn],"Saknas",2)</f>
        <v>Viola Johansson</v>
      </c>
      <c r="F32" t="s">
        <v>125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F6475-2056-4AF5-8960-E11B810FCD68}">
  <dimension ref="B2:L32"/>
  <sheetViews>
    <sheetView workbookViewId="0">
      <selection activeCell="C8" sqref="C8"/>
    </sheetView>
  </sheetViews>
  <sheetFormatPr defaultRowHeight="14.5" x14ac:dyDescent="0.35"/>
  <cols>
    <col min="2" max="2" width="9.36328125" bestFit="1" customWidth="1"/>
    <col min="3" max="3" width="17.453125" bestFit="1" customWidth="1"/>
    <col min="6" max="6" width="17.453125" bestFit="1" customWidth="1"/>
    <col min="7" max="7" width="10" bestFit="1" customWidth="1"/>
    <col min="8" max="8" width="9" bestFit="1" customWidth="1"/>
    <col min="9" max="9" width="10" bestFit="1" customWidth="1"/>
  </cols>
  <sheetData>
    <row r="2" spans="2:12" x14ac:dyDescent="0.35">
      <c r="F2" s="1" t="s">
        <v>128</v>
      </c>
      <c r="G2" s="1" t="s">
        <v>135</v>
      </c>
      <c r="H2" s="1" t="s">
        <v>136</v>
      </c>
      <c r="I2" s="1" t="s">
        <v>137</v>
      </c>
      <c r="L2" s="1" t="s">
        <v>22</v>
      </c>
    </row>
    <row r="3" spans="2:12" x14ac:dyDescent="0.35">
      <c r="B3" s="1" t="s">
        <v>128</v>
      </c>
      <c r="C3" s="40" t="s">
        <v>98</v>
      </c>
      <c r="D3" s="39" t="s">
        <v>140</v>
      </c>
      <c r="E3" s="36"/>
      <c r="F3" t="s">
        <v>98</v>
      </c>
      <c r="G3" s="31">
        <v>50000</v>
      </c>
      <c r="H3" s="31">
        <f>+Lönelista[[#This Row],[Lön]]*0.1</f>
        <v>5000</v>
      </c>
      <c r="I3" s="31">
        <f>+Lönelista[[#This Row],[Bonus]]+Lönelista[[#This Row],[Lön]]</f>
        <v>55000</v>
      </c>
      <c r="K3" s="1">
        <v>1</v>
      </c>
      <c r="L3" t="s">
        <v>146</v>
      </c>
    </row>
    <row r="4" spans="2:12" x14ac:dyDescent="0.35">
      <c r="B4" s="1" t="s">
        <v>138</v>
      </c>
      <c r="C4" s="40" t="s">
        <v>136</v>
      </c>
      <c r="D4" s="39" t="s">
        <v>140</v>
      </c>
      <c r="F4" t="s">
        <v>99</v>
      </c>
      <c r="G4" s="31">
        <f>+G3+2500</f>
        <v>52500</v>
      </c>
      <c r="H4" s="31">
        <f>+Lönelista[[#This Row],[Lön]]*0.1</f>
        <v>5250</v>
      </c>
      <c r="I4" s="31">
        <f>+Lönelista[[#This Row],[Bonus]]+Lönelista[[#This Row],[Lön]]</f>
        <v>57750</v>
      </c>
      <c r="K4" s="1">
        <f t="shared" ref="K4" si="0">+K3+1</f>
        <v>2</v>
      </c>
      <c r="L4" t="s">
        <v>144</v>
      </c>
    </row>
    <row r="5" spans="2:12" x14ac:dyDescent="0.35">
      <c r="B5" s="1" t="s">
        <v>10</v>
      </c>
      <c r="C5" s="38" cm="1">
        <f t="array" ref="C5">+_xlfn.XLOOKUP($C$3,Lönelista[Namn],_xlfn.XLOOKUP($C$4,Lönelista[[#Headers],[Lön]:[Max ersättning]],Lönelista[[Lön]:[Max ersättning]]))</f>
        <v>5000</v>
      </c>
      <c r="D5" t="s">
        <v>139</v>
      </c>
      <c r="F5" t="s">
        <v>100</v>
      </c>
      <c r="G5" s="31">
        <f t="shared" ref="G5:G15" si="1">+G4+2500</f>
        <v>55000</v>
      </c>
      <c r="H5" s="31">
        <f>+Lönelista[[#This Row],[Lön]]*0.1</f>
        <v>5500</v>
      </c>
      <c r="I5" s="31">
        <f>+Lönelista[[#This Row],[Bonus]]+Lönelista[[#This Row],[Lön]]</f>
        <v>60500</v>
      </c>
      <c r="K5" s="1">
        <v>3</v>
      </c>
      <c r="L5" t="s">
        <v>145</v>
      </c>
    </row>
    <row r="6" spans="2:12" x14ac:dyDescent="0.35">
      <c r="B6" s="37"/>
      <c r="C6" s="24"/>
      <c r="F6" t="s">
        <v>101</v>
      </c>
      <c r="G6" s="31">
        <f t="shared" si="1"/>
        <v>57500</v>
      </c>
      <c r="H6" s="31">
        <v>0</v>
      </c>
      <c r="I6" s="31">
        <f>+Lönelista[[#This Row],[Bonus]]+Lönelista[[#This Row],[Lön]]</f>
        <v>57500</v>
      </c>
    </row>
    <row r="7" spans="2:12" x14ac:dyDescent="0.35">
      <c r="C7" s="24"/>
      <c r="F7" t="s">
        <v>102</v>
      </c>
      <c r="G7" s="31">
        <f t="shared" si="1"/>
        <v>60000</v>
      </c>
      <c r="H7" s="31">
        <f>+Lönelista[[#This Row],[Lön]]*0.1</f>
        <v>6000</v>
      </c>
      <c r="I7" s="31">
        <f>+Lönelista[[#This Row],[Bonus]]+Lönelista[[#This Row],[Lön]]</f>
        <v>66000</v>
      </c>
      <c r="L7" t="s">
        <v>147</v>
      </c>
    </row>
    <row r="8" spans="2:12" x14ac:dyDescent="0.35">
      <c r="C8" s="24"/>
      <c r="F8" t="s">
        <v>103</v>
      </c>
      <c r="G8" s="31">
        <f t="shared" si="1"/>
        <v>62500</v>
      </c>
      <c r="H8" s="31">
        <f>+Lönelista[[#This Row],[Lön]]*0.1</f>
        <v>6250</v>
      </c>
      <c r="I8" s="31">
        <f>+Lönelista[[#This Row],[Bonus]]+Lönelista[[#This Row],[Lön]]</f>
        <v>68750</v>
      </c>
    </row>
    <row r="9" spans="2:12" x14ac:dyDescent="0.35">
      <c r="C9" s="24"/>
      <c r="F9" t="s">
        <v>104</v>
      </c>
      <c r="G9" s="31">
        <f t="shared" si="1"/>
        <v>65000</v>
      </c>
      <c r="H9" s="31">
        <f>+Lönelista[[#This Row],[Lön]]*0.1</f>
        <v>6500</v>
      </c>
      <c r="I9" s="31">
        <f>+Lönelista[[#This Row],[Bonus]]+Lönelista[[#This Row],[Lön]]</f>
        <v>71500</v>
      </c>
    </row>
    <row r="10" spans="2:12" x14ac:dyDescent="0.35">
      <c r="C10" s="24"/>
      <c r="F10" t="s">
        <v>105</v>
      </c>
      <c r="G10" s="31">
        <f t="shared" si="1"/>
        <v>67500</v>
      </c>
      <c r="H10" s="31">
        <v>0</v>
      </c>
      <c r="I10" s="31">
        <f>+Lönelista[[#This Row],[Bonus]]+Lönelista[[#This Row],[Lön]]</f>
        <v>67500</v>
      </c>
    </row>
    <row r="11" spans="2:12" x14ac:dyDescent="0.35">
      <c r="C11" s="24"/>
      <c r="F11" t="s">
        <v>106</v>
      </c>
      <c r="G11" s="31">
        <f t="shared" si="1"/>
        <v>70000</v>
      </c>
      <c r="H11" s="31">
        <f>+Lönelista[[#This Row],[Lön]]*0.1</f>
        <v>7000</v>
      </c>
      <c r="I11" s="31">
        <f>+Lönelista[[#This Row],[Bonus]]+Lönelista[[#This Row],[Lön]]</f>
        <v>77000</v>
      </c>
    </row>
    <row r="12" spans="2:12" x14ac:dyDescent="0.35">
      <c r="C12" s="24"/>
      <c r="F12" t="s">
        <v>107</v>
      </c>
      <c r="G12" s="31">
        <f t="shared" si="1"/>
        <v>72500</v>
      </c>
      <c r="H12" s="31">
        <f>+Lönelista[[#This Row],[Lön]]*0.1</f>
        <v>7250</v>
      </c>
      <c r="I12" s="31">
        <f>+Lönelista[[#This Row],[Bonus]]+Lönelista[[#This Row],[Lön]]</f>
        <v>79750</v>
      </c>
    </row>
    <row r="13" spans="2:12" x14ac:dyDescent="0.35">
      <c r="C13" s="24"/>
      <c r="F13" t="s">
        <v>108</v>
      </c>
      <c r="G13" s="31">
        <f t="shared" si="1"/>
        <v>75000</v>
      </c>
      <c r="H13" s="31">
        <f>+Lönelista[[#This Row],[Lön]]*0.1</f>
        <v>7500</v>
      </c>
      <c r="I13" s="31">
        <f>+Lönelista[[#This Row],[Bonus]]+Lönelista[[#This Row],[Lön]]</f>
        <v>82500</v>
      </c>
    </row>
    <row r="14" spans="2:12" x14ac:dyDescent="0.35">
      <c r="C14" s="24"/>
      <c r="F14" t="s">
        <v>109</v>
      </c>
      <c r="G14" s="31">
        <f t="shared" si="1"/>
        <v>77500</v>
      </c>
      <c r="H14" s="31">
        <f>+Lönelista[[#This Row],[Lön]]*0.1</f>
        <v>7750</v>
      </c>
      <c r="I14" s="31">
        <f>+Lönelista[[#This Row],[Bonus]]+Lönelista[[#This Row],[Lön]]</f>
        <v>85250</v>
      </c>
    </row>
    <row r="15" spans="2:12" x14ac:dyDescent="0.35">
      <c r="C15" s="24"/>
      <c r="F15" t="s">
        <v>110</v>
      </c>
      <c r="G15" s="31">
        <f t="shared" si="1"/>
        <v>80000</v>
      </c>
      <c r="H15" s="31">
        <f>+Lönelista[[#This Row],[Lön]]*0.1</f>
        <v>8000</v>
      </c>
      <c r="I15" s="31">
        <f>+Lönelista[[#This Row],[Bonus]]+Lönelista[[#This Row],[Lön]]</f>
        <v>88000</v>
      </c>
    </row>
    <row r="16" spans="2:12" x14ac:dyDescent="0.35">
      <c r="C16" s="24"/>
      <c r="F16" t="s">
        <v>111</v>
      </c>
      <c r="G16" s="31">
        <f>+G4</f>
        <v>52500</v>
      </c>
      <c r="H16" s="31">
        <f>+Lönelista[[#This Row],[Lön]]*0.1</f>
        <v>5250</v>
      </c>
      <c r="I16" s="31">
        <f>+Lönelista[[#This Row],[Bonus]]+Lönelista[[#This Row],[Lön]]</f>
        <v>57750</v>
      </c>
    </row>
    <row r="17" spans="3:9" x14ac:dyDescent="0.35">
      <c r="C17" s="24"/>
      <c r="F17" t="s">
        <v>134</v>
      </c>
      <c r="G17" s="31">
        <f>+G5+200</f>
        <v>55200</v>
      </c>
      <c r="H17" s="31">
        <f>+Lönelista[[#This Row],[Lön]]*0.1</f>
        <v>5520</v>
      </c>
      <c r="I17" s="31">
        <f>+Lönelista[[#This Row],[Bonus]]+Lönelista[[#This Row],[Lön]]</f>
        <v>60720</v>
      </c>
    </row>
    <row r="18" spans="3:9" x14ac:dyDescent="0.35">
      <c r="C18" s="24"/>
      <c r="F18" t="s">
        <v>112</v>
      </c>
      <c r="G18" s="31">
        <f t="shared" ref="G18:G32" si="2">+G6+200</f>
        <v>57700</v>
      </c>
      <c r="H18" s="31">
        <v>0</v>
      </c>
      <c r="I18" s="31">
        <f>+Lönelista[[#This Row],[Bonus]]+Lönelista[[#This Row],[Lön]]</f>
        <v>57700</v>
      </c>
    </row>
    <row r="19" spans="3:9" x14ac:dyDescent="0.35">
      <c r="C19" s="24"/>
      <c r="F19" t="s">
        <v>113</v>
      </c>
      <c r="G19" s="31">
        <f t="shared" si="2"/>
        <v>60200</v>
      </c>
      <c r="H19" s="31">
        <f>+Lönelista[[#This Row],[Lön]]*0.1</f>
        <v>6020</v>
      </c>
      <c r="I19" s="31">
        <f>+Lönelista[[#This Row],[Bonus]]+Lönelista[[#This Row],[Lön]]</f>
        <v>66220</v>
      </c>
    </row>
    <row r="20" spans="3:9" x14ac:dyDescent="0.35">
      <c r="C20" s="24"/>
      <c r="F20" t="s">
        <v>114</v>
      </c>
      <c r="G20" s="31">
        <f t="shared" si="2"/>
        <v>62700</v>
      </c>
      <c r="H20" s="31">
        <f>+Lönelista[[#This Row],[Lön]]*0.1</f>
        <v>6270</v>
      </c>
      <c r="I20" s="31">
        <f>+Lönelista[[#This Row],[Bonus]]+Lönelista[[#This Row],[Lön]]</f>
        <v>68970</v>
      </c>
    </row>
    <row r="21" spans="3:9" x14ac:dyDescent="0.35">
      <c r="C21" s="24"/>
      <c r="F21" t="s">
        <v>115</v>
      </c>
      <c r="G21" s="31">
        <f t="shared" si="2"/>
        <v>65200</v>
      </c>
      <c r="H21" s="31">
        <f>+Lönelista[[#This Row],[Lön]]*0.1</f>
        <v>6520</v>
      </c>
      <c r="I21" s="31">
        <f>+Lönelista[[#This Row],[Bonus]]+Lönelista[[#This Row],[Lön]]</f>
        <v>71720</v>
      </c>
    </row>
    <row r="22" spans="3:9" x14ac:dyDescent="0.35">
      <c r="C22" s="24"/>
      <c r="F22" t="s">
        <v>116</v>
      </c>
      <c r="G22" s="31">
        <f t="shared" si="2"/>
        <v>67700</v>
      </c>
      <c r="H22" s="31">
        <f>+Lönelista[[#This Row],[Lön]]*0.1</f>
        <v>6770</v>
      </c>
      <c r="I22" s="31">
        <f>+Lönelista[[#This Row],[Bonus]]+Lönelista[[#This Row],[Lön]]</f>
        <v>74470</v>
      </c>
    </row>
    <row r="23" spans="3:9" x14ac:dyDescent="0.35">
      <c r="C23" s="24"/>
      <c r="F23" t="s">
        <v>117</v>
      </c>
      <c r="G23" s="31">
        <f t="shared" si="2"/>
        <v>70200</v>
      </c>
      <c r="H23" s="31">
        <f>+Lönelista[[#This Row],[Lön]]*0.1</f>
        <v>7020</v>
      </c>
      <c r="I23" s="31">
        <f>+Lönelista[[#This Row],[Bonus]]+Lönelista[[#This Row],[Lön]]</f>
        <v>77220</v>
      </c>
    </row>
    <row r="24" spans="3:9" x14ac:dyDescent="0.35">
      <c r="C24" s="24"/>
      <c r="F24" t="s">
        <v>118</v>
      </c>
      <c r="G24" s="31">
        <f t="shared" si="2"/>
        <v>72700</v>
      </c>
      <c r="H24" s="31">
        <f>+Lönelista[[#This Row],[Lön]]*0.1</f>
        <v>7270</v>
      </c>
      <c r="I24" s="31">
        <f>+Lönelista[[#This Row],[Bonus]]+Lönelista[[#This Row],[Lön]]</f>
        <v>79970</v>
      </c>
    </row>
    <row r="25" spans="3:9" x14ac:dyDescent="0.35">
      <c r="C25" s="24"/>
      <c r="F25" t="s">
        <v>119</v>
      </c>
      <c r="G25" s="31">
        <f t="shared" si="2"/>
        <v>75200</v>
      </c>
      <c r="H25" s="31">
        <v>0</v>
      </c>
      <c r="I25" s="31">
        <f>+Lönelista[[#This Row],[Bonus]]+Lönelista[[#This Row],[Lön]]</f>
        <v>75200</v>
      </c>
    </row>
    <row r="26" spans="3:9" x14ac:dyDescent="0.35">
      <c r="C26" s="24"/>
      <c r="F26" t="s">
        <v>120</v>
      </c>
      <c r="G26" s="31">
        <f t="shared" si="2"/>
        <v>77700</v>
      </c>
      <c r="H26" s="31">
        <v>0</v>
      </c>
      <c r="I26" s="31">
        <f>+Lönelista[[#This Row],[Bonus]]+Lönelista[[#This Row],[Lön]]</f>
        <v>77700</v>
      </c>
    </row>
    <row r="27" spans="3:9" x14ac:dyDescent="0.35">
      <c r="C27" s="24"/>
      <c r="F27" t="s">
        <v>121</v>
      </c>
      <c r="G27" s="31">
        <f t="shared" si="2"/>
        <v>80200</v>
      </c>
      <c r="H27" s="31">
        <v>0</v>
      </c>
      <c r="I27" s="31">
        <f>+Lönelista[[#This Row],[Bonus]]+Lönelista[[#This Row],[Lön]]</f>
        <v>80200</v>
      </c>
    </row>
    <row r="28" spans="3:9" x14ac:dyDescent="0.35">
      <c r="C28" s="24"/>
      <c r="F28" t="s">
        <v>130</v>
      </c>
      <c r="G28" s="31">
        <f t="shared" si="2"/>
        <v>52700</v>
      </c>
      <c r="H28" s="31">
        <f>+Lönelista[[#This Row],[Lön]]*0.1</f>
        <v>5270</v>
      </c>
      <c r="I28" s="31">
        <f>+Lönelista[[#This Row],[Bonus]]+Lönelista[[#This Row],[Lön]]</f>
        <v>57970</v>
      </c>
    </row>
    <row r="29" spans="3:9" x14ac:dyDescent="0.35">
      <c r="C29" s="24"/>
      <c r="F29" t="s">
        <v>122</v>
      </c>
      <c r="G29" s="31">
        <f t="shared" si="2"/>
        <v>55400</v>
      </c>
      <c r="H29" s="31">
        <f>+Lönelista[[#This Row],[Lön]]*0.1</f>
        <v>5540</v>
      </c>
      <c r="I29" s="31">
        <f>+Lönelista[[#This Row],[Bonus]]+Lönelista[[#This Row],[Lön]]</f>
        <v>60940</v>
      </c>
    </row>
    <row r="30" spans="3:9" x14ac:dyDescent="0.35">
      <c r="C30" s="24"/>
      <c r="F30" t="s">
        <v>123</v>
      </c>
      <c r="G30" s="31">
        <f t="shared" si="2"/>
        <v>57900</v>
      </c>
      <c r="H30" s="31">
        <f>+Lönelista[[#This Row],[Lön]]*0.1</f>
        <v>5790</v>
      </c>
      <c r="I30" s="31">
        <f>+Lönelista[[#This Row],[Bonus]]+Lönelista[[#This Row],[Lön]]</f>
        <v>63690</v>
      </c>
    </row>
    <row r="31" spans="3:9" x14ac:dyDescent="0.35">
      <c r="C31" s="24"/>
      <c r="F31" t="s">
        <v>124</v>
      </c>
      <c r="G31" s="31">
        <f t="shared" si="2"/>
        <v>60400</v>
      </c>
      <c r="H31" s="31">
        <f>+Lönelista[[#This Row],[Lön]]*0.1</f>
        <v>6040</v>
      </c>
      <c r="I31" s="31">
        <f>+Lönelista[[#This Row],[Bonus]]+Lönelista[[#This Row],[Lön]]</f>
        <v>66440</v>
      </c>
    </row>
    <row r="32" spans="3:9" x14ac:dyDescent="0.35">
      <c r="C32" s="24"/>
      <c r="F32" t="s">
        <v>125</v>
      </c>
      <c r="G32" s="31">
        <f t="shared" si="2"/>
        <v>62900</v>
      </c>
      <c r="H32" s="31">
        <f>+Lönelista[[#This Row],[Lön]]*0.1</f>
        <v>6290</v>
      </c>
      <c r="I32" s="31">
        <f>+Lönelista[[#This Row],[Bonus]]+Lönelista[[#This Row],[Lön]]</f>
        <v>69190</v>
      </c>
    </row>
  </sheetData>
  <dataValidations count="2">
    <dataValidation type="list" allowBlank="1" showInputMessage="1" showErrorMessage="1" sqref="C3" xr:uid="{72ADF457-46CE-4D4A-86ED-95A2A74D2162}">
      <formula1>$F$3:$F$32</formula1>
    </dataValidation>
    <dataValidation type="list" allowBlank="1" showInputMessage="1" showErrorMessage="1" sqref="C4" xr:uid="{97481694-E40B-46C2-BD19-DCF78DC1857B}">
      <formula1>$G$2:$I$2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13</vt:i4>
      </vt:variant>
    </vt:vector>
  </HeadingPairs>
  <TitlesOfParts>
    <vt:vector size="13" baseType="lpstr">
      <vt:lpstr>Agenda</vt:lpstr>
      <vt:lpstr>Bakrund</vt:lpstr>
      <vt:lpstr>Förklaring</vt:lpstr>
      <vt:lpstr>Övning 1</vt:lpstr>
      <vt:lpstr>Övning 2</vt:lpstr>
      <vt:lpstr>Övning 3</vt:lpstr>
      <vt:lpstr>Övning 4</vt:lpstr>
      <vt:lpstr>Övning 5 överkurs</vt:lpstr>
      <vt:lpstr>Övn 1 facit</vt:lpstr>
      <vt:lpstr>Övning 2 facit</vt:lpstr>
      <vt:lpstr>Övning 3 facit</vt:lpstr>
      <vt:lpstr>Övning 4 facit</vt:lpstr>
      <vt:lpstr>Övning 5 facit överkurs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 Stiller</dc:creator>
  <cp:lastModifiedBy>Carl Stiller</cp:lastModifiedBy>
  <dcterms:created xsi:type="dcterms:W3CDTF">2023-10-15T09:57:19Z</dcterms:created>
  <dcterms:modified xsi:type="dcterms:W3CDTF">2023-11-19T21:50:34Z</dcterms:modified>
</cp:coreProperties>
</file>