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emill\Downloads\"/>
    </mc:Choice>
  </mc:AlternateContent>
  <xr:revisionPtr revIDLastSave="0" documentId="13_ncr:1_{7A9F509D-8C21-4C9B-9B2C-8168CDEAAC08}" xr6:coauthVersionLast="47" xr6:coauthVersionMax="47" xr10:uidLastSave="{00000000-0000-0000-0000-000000000000}"/>
  <bookViews>
    <workbookView xWindow="-110" yWindow="-110" windowWidth="19420" windowHeight="10420" xr2:uid="{8D2EAD64-24CF-4E89-A57E-8A10B7EF687D}"/>
  </bookViews>
  <sheets>
    <sheet name="Basuppgifter" sheetId="1" r:id="rId1"/>
    <sheet name="Anställningsinformation" sheetId="2" r:id="rId2"/>
    <sheet name="Löner" sheetId="3" r:id="rId3"/>
    <sheet name="Sjukdagar" sheetId="4" r:id="rId4"/>
    <sheet name="Årets semesterdagar" sheetId="6" r:id="rId5"/>
    <sheet name="Arbetspass timanställda" sheetId="9" r:id="rId6"/>
    <sheet name="Arbetsschema" sheetId="8" r:id="rId7"/>
    <sheet name="HR-kvartalschema" sheetId="5" r:id="rId8"/>
  </sheets>
  <definedNames>
    <definedName name="Baskupppgifter">Basuppgifter!$A$8:$K$25</definedName>
    <definedName name="Basuppgifter">Basuppgifter!$A$7:$K$25</definedName>
    <definedName name="Personinformation">Basuppgifter!$A$8:$K$25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9" l="1"/>
  <c r="C9" i="9"/>
  <c r="C10" i="9"/>
  <c r="C11" i="9"/>
  <c r="C12" i="9"/>
  <c r="C13" i="9"/>
  <c r="C14" i="9"/>
  <c r="F8" i="9"/>
  <c r="F9" i="9"/>
  <c r="F10" i="9"/>
  <c r="F11" i="9"/>
  <c r="F12" i="9"/>
  <c r="F13" i="9"/>
  <c r="F14" i="9"/>
  <c r="E8" i="9"/>
  <c r="E9" i="9"/>
  <c r="E10" i="9"/>
  <c r="E11" i="9"/>
  <c r="E12" i="9"/>
  <c r="E13" i="9"/>
  <c r="E14" i="9"/>
  <c r="G9" i="9"/>
  <c r="AG15" i="8" s="1"/>
  <c r="A6" i="2"/>
  <c r="D8" i="1"/>
  <c r="D9" i="1"/>
  <c r="D10" i="1"/>
  <c r="D11" i="1"/>
  <c r="D12" i="1"/>
  <c r="D13" i="1"/>
  <c r="D14" i="1"/>
  <c r="D15" i="1"/>
  <c r="D16" i="1"/>
  <c r="D17" i="1"/>
  <c r="D18" i="1"/>
  <c r="D19" i="1"/>
  <c r="F19" i="6"/>
  <c r="B20" i="8"/>
  <c r="B19" i="6"/>
  <c r="C19" i="6"/>
  <c r="B19" i="3"/>
  <c r="C19" i="3"/>
  <c r="L19" i="3"/>
  <c r="B19" i="2"/>
  <c r="C19" i="2"/>
  <c r="I19" i="2"/>
  <c r="C8" i="6"/>
  <c r="C9" i="6"/>
  <c r="C10" i="6"/>
  <c r="C11" i="6"/>
  <c r="C12" i="6"/>
  <c r="C13" i="6"/>
  <c r="C14" i="6"/>
  <c r="C15" i="6"/>
  <c r="C16" i="6"/>
  <c r="C17" i="6"/>
  <c r="C18" i="6"/>
  <c r="B8" i="6"/>
  <c r="B9" i="6"/>
  <c r="B10" i="6"/>
  <c r="B11" i="6"/>
  <c r="B12" i="6"/>
  <c r="B13" i="6"/>
  <c r="B14" i="6"/>
  <c r="B15" i="6"/>
  <c r="B16" i="6"/>
  <c r="B17" i="6"/>
  <c r="B18" i="6"/>
  <c r="B18" i="3"/>
  <c r="C18" i="3"/>
  <c r="L18" i="3"/>
  <c r="B17" i="3"/>
  <c r="C17" i="3"/>
  <c r="L17" i="3"/>
  <c r="C8" i="3"/>
  <c r="C9" i="3"/>
  <c r="C10" i="3"/>
  <c r="C11" i="3"/>
  <c r="C12" i="3"/>
  <c r="C13" i="3"/>
  <c r="C14" i="3"/>
  <c r="C15" i="3"/>
  <c r="C16" i="3"/>
  <c r="B8" i="3"/>
  <c r="B9" i="3"/>
  <c r="B10" i="3"/>
  <c r="B11" i="3"/>
  <c r="B12" i="3"/>
  <c r="B13" i="3"/>
  <c r="B14" i="3"/>
  <c r="B15" i="3"/>
  <c r="B16" i="3"/>
  <c r="I8" i="2"/>
  <c r="I9" i="2"/>
  <c r="I10" i="2"/>
  <c r="I11" i="2"/>
  <c r="I12" i="2"/>
  <c r="I13" i="2"/>
  <c r="I14" i="2"/>
  <c r="I15" i="2"/>
  <c r="I16" i="2"/>
  <c r="I17" i="2"/>
  <c r="I18" i="2"/>
  <c r="B18" i="2"/>
  <c r="C18" i="2"/>
  <c r="B17" i="2"/>
  <c r="C17" i="2"/>
  <c r="B16" i="2"/>
  <c r="C16" i="2"/>
  <c r="B15" i="2"/>
  <c r="C15" i="2"/>
  <c r="C8" i="4"/>
  <c r="C9" i="4"/>
  <c r="C10" i="4"/>
  <c r="C11" i="4"/>
  <c r="C12" i="4"/>
  <c r="C13" i="4"/>
  <c r="C14" i="4"/>
  <c r="C15" i="4"/>
  <c r="C16" i="4"/>
  <c r="B8" i="4"/>
  <c r="B9" i="4"/>
  <c r="B10" i="4"/>
  <c r="B11" i="4"/>
  <c r="B12" i="4"/>
  <c r="B13" i="4"/>
  <c r="B14" i="4"/>
  <c r="B15" i="4"/>
  <c r="B16" i="4"/>
  <c r="B14" i="2"/>
  <c r="C14" i="2"/>
  <c r="B13" i="2"/>
  <c r="C13" i="2"/>
  <c r="AG18" i="8"/>
  <c r="AG19" i="8"/>
  <c r="H8" i="9"/>
  <c r="H9" i="9"/>
  <c r="H10" i="9"/>
  <c r="H11" i="9"/>
  <c r="H12" i="9"/>
  <c r="H13" i="9"/>
  <c r="H14" i="9"/>
  <c r="B11" i="8"/>
  <c r="B12" i="8"/>
  <c r="B13" i="8"/>
  <c r="B14" i="8"/>
  <c r="B15" i="8"/>
  <c r="B16" i="8"/>
  <c r="B17" i="8"/>
  <c r="B18" i="8"/>
  <c r="B19" i="8"/>
  <c r="B10" i="8"/>
  <c r="AF8" i="8"/>
  <c r="Z8" i="8"/>
  <c r="Y8" i="8"/>
  <c r="S8" i="8"/>
  <c r="R8" i="8"/>
  <c r="L8" i="8"/>
  <c r="K8" i="8"/>
  <c r="E8" i="8"/>
  <c r="Q8" i="8"/>
  <c r="AE8" i="8"/>
  <c r="N8" i="8"/>
  <c r="AA8" i="8"/>
  <c r="X8" i="8"/>
  <c r="F8" i="8"/>
  <c r="V8" i="8"/>
  <c r="J8" i="8"/>
  <c r="O8" i="8"/>
  <c r="AC8" i="8"/>
  <c r="G8" i="8"/>
  <c r="I8" i="8"/>
  <c r="W8" i="8"/>
  <c r="C8" i="8"/>
  <c r="D8" i="8"/>
  <c r="H8" i="8"/>
  <c r="M8" i="8"/>
  <c r="P8" i="8"/>
  <c r="T8" i="8"/>
  <c r="U8" i="8"/>
  <c r="AB8" i="8"/>
  <c r="AD8" i="8"/>
  <c r="C9" i="5"/>
  <c r="C8" i="5"/>
  <c r="F8" i="6"/>
  <c r="F9" i="6"/>
  <c r="F10" i="6"/>
  <c r="F11" i="6"/>
  <c r="F12" i="6"/>
  <c r="F13" i="6"/>
  <c r="F14" i="6"/>
  <c r="F15" i="6"/>
  <c r="F16" i="6"/>
  <c r="F17" i="6"/>
  <c r="F18" i="6"/>
  <c r="C8" i="2"/>
  <c r="C9" i="2"/>
  <c r="C10" i="2"/>
  <c r="C11" i="2"/>
  <c r="C12" i="2"/>
  <c r="B8" i="2"/>
  <c r="B9" i="2"/>
  <c r="B10" i="2"/>
  <c r="B11" i="2"/>
  <c r="B12" i="2"/>
  <c r="F9" i="4"/>
  <c r="F10" i="4"/>
  <c r="F11" i="4"/>
  <c r="F12" i="4"/>
  <c r="F13" i="4"/>
  <c r="F14" i="4"/>
  <c r="F15" i="4"/>
  <c r="F16" i="4"/>
  <c r="F8" i="4"/>
  <c r="L8" i="3"/>
  <c r="L9" i="3"/>
  <c r="L10" i="3"/>
  <c r="L11" i="3"/>
  <c r="L12" i="3"/>
  <c r="L13" i="3"/>
  <c r="L14" i="3"/>
  <c r="L15" i="3"/>
  <c r="L16" i="3"/>
  <c r="G14" i="9" l="1"/>
  <c r="G13" i="9"/>
  <c r="AG20" i="8" s="1"/>
  <c r="G12" i="9"/>
  <c r="AG10" i="8" s="1"/>
  <c r="G11" i="9"/>
  <c r="G10" i="9"/>
  <c r="AE20" i="8" a="1"/>
  <c r="AE20" i="8" s="1"/>
  <c r="W20" i="8" a="1"/>
  <c r="W20" i="8" s="1"/>
  <c r="O20" i="8" a="1"/>
  <c r="O20" i="8" s="1"/>
  <c r="G20" i="8" a="1"/>
  <c r="G20" i="8" s="1"/>
  <c r="AD20" i="8" a="1"/>
  <c r="AD20" i="8" s="1"/>
  <c r="V20" i="8" a="1"/>
  <c r="V20" i="8" s="1"/>
  <c r="N20" i="8" a="1"/>
  <c r="N20" i="8" s="1"/>
  <c r="F20" i="8" a="1"/>
  <c r="F20" i="8" s="1"/>
  <c r="AC20" i="8" a="1"/>
  <c r="AC20" i="8" s="1"/>
  <c r="U20" i="8" a="1"/>
  <c r="U20" i="8" s="1"/>
  <c r="M20" i="8" a="1"/>
  <c r="M20" i="8" s="1"/>
  <c r="I20" i="8" a="1"/>
  <c r="I20" i="8" s="1"/>
  <c r="X20" i="8" a="1"/>
  <c r="X20" i="8" s="1"/>
  <c r="AB20" i="8" a="1"/>
  <c r="AB20" i="8" s="1"/>
  <c r="T20" i="8" a="1"/>
  <c r="T20" i="8" s="1"/>
  <c r="L20" i="8" a="1"/>
  <c r="L20" i="8" s="1"/>
  <c r="AA20" i="8" a="1"/>
  <c r="AA20" i="8" s="1"/>
  <c r="S20" i="8" a="1"/>
  <c r="S20" i="8" s="1"/>
  <c r="K20" i="8" a="1"/>
  <c r="K20" i="8" s="1"/>
  <c r="E20" i="8" a="1"/>
  <c r="E20" i="8" s="1"/>
  <c r="Z20" i="8" a="1"/>
  <c r="Z20" i="8" s="1"/>
  <c r="R20" i="8" a="1"/>
  <c r="R20" i="8" s="1"/>
  <c r="J20" i="8" a="1"/>
  <c r="J20" i="8" s="1"/>
  <c r="G8" i="9"/>
  <c r="Y20" i="8" a="1"/>
  <c r="Y20" i="8" s="1"/>
  <c r="Q20" i="8" a="1"/>
  <c r="Q20" i="8" s="1"/>
  <c r="AF20" i="8" a="1"/>
  <c r="AF20" i="8" s="1"/>
  <c r="P20" i="8" a="1"/>
  <c r="P20" i="8" s="1"/>
  <c r="H20" i="8" a="1"/>
  <c r="H20" i="8" s="1"/>
  <c r="AG11" i="8"/>
  <c r="AG16" i="8"/>
  <c r="AG13" i="8"/>
  <c r="AG14" i="8"/>
  <c r="AG12" i="8" l="1"/>
  <c r="AG17" i="8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<sst xmlns="http://schemas.openxmlformats.org/spreadsheetml/2006/main" count="232" uniqueCount="174">
  <si>
    <t>Förnamn</t>
  </si>
  <si>
    <t>Efternamn</t>
  </si>
  <si>
    <t>Personnummer</t>
  </si>
  <si>
    <t>Adress</t>
  </si>
  <si>
    <t>Postnummer</t>
  </si>
  <si>
    <t>Ort</t>
  </si>
  <si>
    <t>Telefonnummer</t>
  </si>
  <si>
    <t>email</t>
  </si>
  <si>
    <t>Samir</t>
  </si>
  <si>
    <t>Golwyn</t>
  </si>
  <si>
    <t>Daniel</t>
  </si>
  <si>
    <t>Forsbäck</t>
  </si>
  <si>
    <t>Arbetar ID</t>
  </si>
  <si>
    <t>Roll</t>
  </si>
  <si>
    <t>Anställningsform</t>
  </si>
  <si>
    <t>Heltid</t>
  </si>
  <si>
    <t>Deltid</t>
  </si>
  <si>
    <t>Startdatum</t>
  </si>
  <si>
    <t>Slutdatum</t>
  </si>
  <si>
    <t>Länk till arbetskontrakt</t>
  </si>
  <si>
    <t>Whyte</t>
  </si>
  <si>
    <t>Prövotid (mån)</t>
  </si>
  <si>
    <t>Avdrag</t>
  </si>
  <si>
    <t>0293-3Dl9</t>
  </si>
  <si>
    <t>0398-39JK</t>
  </si>
  <si>
    <t>3890-9F20</t>
  </si>
  <si>
    <t>Skatteprocent</t>
  </si>
  <si>
    <t>Kläppinge 9</t>
  </si>
  <si>
    <t>Syrengården 89</t>
  </si>
  <si>
    <t>Barrgatan 58</t>
  </si>
  <si>
    <t>Malmö</t>
  </si>
  <si>
    <t>Stockholm</t>
  </si>
  <si>
    <t>11212</t>
  </si>
  <si>
    <t>03920</t>
  </si>
  <si>
    <t>Göteborg</t>
  </si>
  <si>
    <t>09 89932</t>
  </si>
  <si>
    <t>08 29992</t>
  </si>
  <si>
    <t>90 02991</t>
  </si>
  <si>
    <t>Nettolön</t>
  </si>
  <si>
    <t>Orsak</t>
  </si>
  <si>
    <t>Antal dagar</t>
  </si>
  <si>
    <t>Q1</t>
  </si>
  <si>
    <t>Sjukledighet</t>
  </si>
  <si>
    <t>Använda semesterdagar</t>
  </si>
  <si>
    <t>Semesterdagar kvar</t>
  </si>
  <si>
    <t>Q2</t>
  </si>
  <si>
    <t>Q3</t>
  </si>
  <si>
    <t>Q4</t>
  </si>
  <si>
    <t>Datum</t>
  </si>
  <si>
    <t>Kommentarer</t>
  </si>
  <si>
    <t>Status</t>
  </si>
  <si>
    <t>Skattekort</t>
  </si>
  <si>
    <t>Deadline</t>
  </si>
  <si>
    <t>Planera sommarens rekryteringar</t>
  </si>
  <si>
    <t>Tillägg 2</t>
  </si>
  <si>
    <t>Dagar kvar</t>
  </si>
  <si>
    <t>9290-XXX-XXX</t>
  </si>
  <si>
    <t>892-XXX-XXX</t>
  </si>
  <si>
    <t>3829-XXX-XXX</t>
  </si>
  <si>
    <t>Bankkontonummer</t>
  </si>
  <si>
    <t>Susan</t>
  </si>
  <si>
    <t>Frohn</t>
  </si>
  <si>
    <t>0923-992L</t>
  </si>
  <si>
    <t>Södergränd 2</t>
  </si>
  <si>
    <t>00190</t>
  </si>
  <si>
    <t>09 3884</t>
  </si>
  <si>
    <t>392-XXX-XXX</t>
  </si>
  <si>
    <t>samir@golwyn.com</t>
  </si>
  <si>
    <t>garbiella@whyte.com</t>
  </si>
  <si>
    <t>Timanställning</t>
  </si>
  <si>
    <t>Support</t>
  </si>
  <si>
    <t>Månadslön</t>
  </si>
  <si>
    <t>Timlön</t>
  </si>
  <si>
    <t>Semesterdagar</t>
  </si>
  <si>
    <t>Namn</t>
  </si>
  <si>
    <t>Arbetspass</t>
  </si>
  <si>
    <t>Starttid</t>
  </si>
  <si>
    <t>Sluttid</t>
  </si>
  <si>
    <t>Service desk</t>
  </si>
  <si>
    <t>Helgdag</t>
  </si>
  <si>
    <t>Arbetspass längd</t>
  </si>
  <si>
    <t>Tillägg 1</t>
  </si>
  <si>
    <t>Senaste lönejustering</t>
  </si>
  <si>
    <t>Social media</t>
  </si>
  <si>
    <t>Daniela</t>
  </si>
  <si>
    <t>Hamilton</t>
  </si>
  <si>
    <t>Timmar / vecka</t>
  </si>
  <si>
    <t>0933-092K</t>
  </si>
  <si>
    <t>Furuvik 3</t>
  </si>
  <si>
    <t>19220</t>
  </si>
  <si>
    <t>Uppsala</t>
  </si>
  <si>
    <t>09 3892</t>
  </si>
  <si>
    <t>238-XXX-XXX</t>
  </si>
  <si>
    <t>Floor manager</t>
  </si>
  <si>
    <t>Lön före justering</t>
  </si>
  <si>
    <t>Arbetspass April 2022</t>
  </si>
  <si>
    <t>Arbetstimmar totalt</t>
  </si>
  <si>
    <t>Prövotid slutar</t>
  </si>
  <si>
    <t>Shaun</t>
  </si>
  <si>
    <t>Donovan</t>
  </si>
  <si>
    <t>Gina</t>
  </si>
  <si>
    <t>Perez</t>
  </si>
  <si>
    <t>Kolumn1</t>
  </si>
  <si>
    <t>Gabriella</t>
  </si>
  <si>
    <t>Dahl</t>
  </si>
  <si>
    <t>Heinleck</t>
  </si>
  <si>
    <t>Farb</t>
  </si>
  <si>
    <t>0930-093L</t>
  </si>
  <si>
    <t>3890-389K</t>
  </si>
  <si>
    <t>3893-389D</t>
  </si>
  <si>
    <t>1209-299E</t>
  </si>
  <si>
    <t>3893-393Q</t>
  </si>
  <si>
    <t>Laura</t>
  </si>
  <si>
    <t>Salb</t>
  </si>
  <si>
    <t>2899-211L</t>
  </si>
  <si>
    <t>Malmgatan 7</t>
  </si>
  <si>
    <t>Strandvägen 1</t>
  </si>
  <si>
    <t>00203</t>
  </si>
  <si>
    <t>02933</t>
  </si>
  <si>
    <t>Barrgränd 9</t>
  </si>
  <si>
    <t>00289</t>
  </si>
  <si>
    <t>Dalagatan 7</t>
  </si>
  <si>
    <t>02003</t>
  </si>
  <si>
    <t>Project manager</t>
  </si>
  <si>
    <t>Content specialist</t>
  </si>
  <si>
    <t>Gåsgränd 4</t>
  </si>
  <si>
    <t>Östergård 4</t>
  </si>
  <si>
    <t>00920</t>
  </si>
  <si>
    <t>00291</t>
  </si>
  <si>
    <t>09 2893</t>
  </si>
  <si>
    <t>09 3821</t>
  </si>
  <si>
    <t>09 2839</t>
  </si>
  <si>
    <t>09 12831</t>
  </si>
  <si>
    <t>09 13828</t>
  </si>
  <si>
    <t>09 12832</t>
  </si>
  <si>
    <t>VAB</t>
  </si>
  <si>
    <t>Olycksfall</t>
  </si>
  <si>
    <t>Marcus</t>
  </si>
  <si>
    <t>Lönnqvist</t>
  </si>
  <si>
    <t>0029-092P</t>
  </si>
  <si>
    <t>Backagatan 12</t>
  </si>
  <si>
    <t>29002</t>
  </si>
  <si>
    <t>092-XXX-XXX</t>
  </si>
  <si>
    <t>032-XXX-XXX</t>
  </si>
  <si>
    <t>289-XXX-XXX</t>
  </si>
  <si>
    <t>1283-XXX-XXX</t>
  </si>
  <si>
    <t>283-XXX-XXX</t>
  </si>
  <si>
    <t>1092-XXX-XXX</t>
  </si>
  <si>
    <t>8219-XXX-XXXX</t>
  </si>
  <si>
    <t>marcus@lonnqvist.com</t>
  </si>
  <si>
    <t>daniel@lonnqvist.com</t>
  </si>
  <si>
    <t>susan@lonnqvist.com</t>
  </si>
  <si>
    <t>daniela@lonnqvist.com</t>
  </si>
  <si>
    <t>shaun@lonnqvist.com</t>
  </si>
  <si>
    <t>gina@lonnqvist.com</t>
  </si>
  <si>
    <t>gabriella@lonnqvist.com</t>
  </si>
  <si>
    <t>samir@lonnqvist.com</t>
  </si>
  <si>
    <t>laura@lonnqvist.com</t>
  </si>
  <si>
    <t>Account manager</t>
  </si>
  <si>
    <t>ID</t>
  </si>
  <si>
    <t>För- och efternamn</t>
  </si>
  <si>
    <t>Start</t>
  </si>
  <si>
    <t>Slut</t>
  </si>
  <si>
    <t>Laura Salb</t>
  </si>
  <si>
    <t>Kolumnformel</t>
  </si>
  <si>
    <t>Lista på timanställda</t>
  </si>
  <si>
    <t>Service desk förmiddag</t>
  </si>
  <si>
    <t>Service desk eftermiddag</t>
  </si>
  <si>
    <t>Social media förmiddag</t>
  </si>
  <si>
    <t>Social media eftermiddag</t>
  </si>
  <si>
    <t>Susan Frohn</t>
  </si>
  <si>
    <t>Gina Perez</t>
  </si>
  <si>
    <t>Gabriella Dahl</t>
  </si>
  <si>
    <t>Samir Heinleck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</si>
</sst>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d&quot;.&quot;m&quot;.&quot;yyyy"/>
    <numFmt numFmtId="165" formatCode="d/m/yyyy"/>
    <numFmt numFmtId="166" formatCode="_-* #,##0.00\ [$kr-41D]_-;\-* #,##0.00\ [$kr-41D]_-;_-* &quot;-&quot;??\ [$kr-41D]_-;_-@_-"/>
    <numFmt numFmtId="167" formatCode="_-* #,##0\ [$kr-41D]_-;\-* #,##0\ [$kr-41D]_-;_-* &quot;-&quot;??\ [$kr-41D]_-;_-@_-"/>
    <numFmt numFmtId="168" formatCode="d\.m\.yy;@"/>
    <numFmt numFmtId="169" formatCode="[$-F400]h:mm:ss\ AM/PM"/>
    <numFmt numFmtId="170" formatCode="dd\.mm\.yyyy;@"/>
    <numFmt numFmtId="171" formatCode="[$]h\.mm;@" x16r2:formatCode16="[$-en-FI,1]h\.mm;@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Open Sans"/>
      <family val="2"/>
    </font>
    <font>
      <sz val="10"/>
      <color theme="1"/>
      <name val="Open Sans"/>
      <family val="2"/>
    </font>
    <font>
      <sz val="8"/>
      <name val="Calibri"/>
      <family val="2"/>
      <scheme val="minor"/>
    </font>
    <font>
      <b/>
      <sz val="10"/>
      <color rgb="FFFFFFFF"/>
      <name val="Open Sans"/>
      <family val="2"/>
    </font>
    <font>
      <sz val="10"/>
      <color theme="1"/>
      <name val="Open Sans"/>
      <family val="2"/>
    </font>
    <font>
      <b/>
      <sz val="10"/>
      <color theme="1"/>
      <name val="Open Sans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Open Sans"/>
    </font>
    <font>
      <i/>
      <sz val="10"/>
      <color theme="5" tint="-0.249977111117893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2" tint="-0.499984740745262"/>
        <bgColor rgb="FF257ACA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8">
    <border>
      <left/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medium">
        <color theme="6"/>
      </top>
      <bottom/>
      <diagonal/>
    </border>
    <border>
      <left/>
      <right/>
      <top style="medium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/>
      <bottom style="medium">
        <color theme="6"/>
      </bottom>
      <diagonal/>
    </border>
    <border>
      <left style="thin">
        <color theme="6"/>
      </left>
      <right style="thin">
        <color theme="6"/>
      </right>
      <top/>
      <bottom style="medium">
        <color theme="6"/>
      </bottom>
      <diagonal/>
    </border>
    <border>
      <left style="thin">
        <color theme="6"/>
      </left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/>
      <bottom style="medium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29">
    <xf numFmtId="0" fontId="0" fillId="0" borderId="0" xfId="0"/>
    <xf numFmtId="0" fontId="3" fillId="0" borderId="0" xfId="0" applyFont="1"/>
    <xf numFmtId="164" fontId="3" fillId="0" borderId="0" xfId="0" applyNumberFormat="1" applyFont="1"/>
    <xf numFmtId="3" fontId="3" fillId="0" borderId="0" xfId="0" applyNumberFormat="1" applyFont="1"/>
    <xf numFmtId="165" fontId="3" fillId="0" borderId="0" xfId="0" applyNumberFormat="1" applyFont="1"/>
    <xf numFmtId="0" fontId="2" fillId="3" borderId="0" xfId="0" applyFont="1" applyFill="1" applyAlignment="1">
      <alignment horizontal="left"/>
    </xf>
    <xf numFmtId="0" fontId="6" fillId="0" borderId="0" xfId="0" applyFont="1"/>
    <xf numFmtId="166" fontId="0" fillId="0" borderId="0" xfId="0" applyNumberFormat="1"/>
    <xf numFmtId="167" fontId="0" fillId="0" borderId="0" xfId="0" applyNumberFormat="1"/>
    <xf numFmtId="14" fontId="0" fillId="0" borderId="0" xfId="0" applyNumberFormat="1"/>
    <xf numFmtId="168" fontId="3" fillId="0" borderId="0" xfId="0" applyNumberFormat="1" applyFont="1"/>
    <xf numFmtId="167" fontId="3" fillId="0" borderId="0" xfId="0" applyNumberFormat="1" applyFont="1"/>
    <xf numFmtId="0" fontId="0" fillId="4" borderId="0" xfId="0" applyFill="1"/>
    <xf numFmtId="0" fontId="6" fillId="2" borderId="3" xfId="0" applyFont="1" applyFill="1" applyBorder="1"/>
    <xf numFmtId="1" fontId="6" fillId="2" borderId="3" xfId="0" applyNumberFormat="1" applyFont="1" applyFill="1" applyBorder="1"/>
    <xf numFmtId="0" fontId="6" fillId="0" borderId="1" xfId="0" applyFont="1" applyBorder="1"/>
    <xf numFmtId="1" fontId="6" fillId="0" borderId="1" xfId="0" applyNumberFormat="1" applyFont="1" applyBorder="1"/>
    <xf numFmtId="0" fontId="6" fillId="2" borderId="1" xfId="0" applyFont="1" applyFill="1" applyBorder="1"/>
    <xf numFmtId="1" fontId="6" fillId="2" borderId="1" xfId="0" applyNumberFormat="1" applyFont="1" applyFill="1" applyBorder="1"/>
    <xf numFmtId="0" fontId="7" fillId="2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1" fillId="4" borderId="7" xfId="0" applyFont="1" applyFill="1" applyBorder="1"/>
    <xf numFmtId="2" fontId="0" fillId="0" borderId="0" xfId="0" applyNumberFormat="1"/>
    <xf numFmtId="0" fontId="3" fillId="2" borderId="9" xfId="0" applyFont="1" applyFill="1" applyBorder="1"/>
    <xf numFmtId="0" fontId="3" fillId="0" borderId="9" xfId="0" applyFont="1" applyBorder="1"/>
    <xf numFmtId="0" fontId="5" fillId="3" borderId="0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10" fillId="4" borderId="0" xfId="0" applyFont="1" applyFill="1"/>
    <xf numFmtId="0" fontId="3" fillId="2" borderId="9" xfId="0" applyNumberFormat="1" applyFont="1" applyFill="1" applyBorder="1"/>
    <xf numFmtId="0" fontId="3" fillId="0" borderId="9" xfId="0" applyNumberFormat="1" applyFont="1" applyBorder="1"/>
    <xf numFmtId="0" fontId="7" fillId="2" borderId="12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center"/>
    </xf>
    <xf numFmtId="0" fontId="11" fillId="4" borderId="7" xfId="0" applyFont="1" applyFill="1" applyBorder="1"/>
    <xf numFmtId="0" fontId="11" fillId="4" borderId="13" xfId="0" applyFont="1" applyFill="1" applyBorder="1"/>
    <xf numFmtId="0" fontId="3" fillId="2" borderId="11" xfId="0" applyNumberFormat="1" applyFont="1" applyFill="1" applyBorder="1" applyAlignment="1">
      <alignment horizontal="right"/>
    </xf>
    <xf numFmtId="0" fontId="3" fillId="0" borderId="11" xfId="0" applyNumberFormat="1" applyFont="1" applyBorder="1" applyAlignment="1">
      <alignment horizontal="right"/>
    </xf>
    <xf numFmtId="0" fontId="3" fillId="2" borderId="11" xfId="0" applyNumberFormat="1" applyFont="1" applyFill="1" applyBorder="1"/>
    <xf numFmtId="0" fontId="3" fillId="0" borderId="11" xfId="0" applyNumberFormat="1" applyFont="1" applyBorder="1"/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0" fillId="5" borderId="14" xfId="0" applyFill="1" applyBorder="1"/>
    <xf numFmtId="0" fontId="12" fillId="0" borderId="14" xfId="0" applyFont="1" applyBorder="1"/>
    <xf numFmtId="0" fontId="13" fillId="5" borderId="14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14" fontId="12" fillId="0" borderId="14" xfId="0" applyNumberFormat="1" applyFont="1" applyBorder="1"/>
    <xf numFmtId="0" fontId="12" fillId="5" borderId="14" xfId="0" applyFont="1" applyFill="1" applyBorder="1"/>
    <xf numFmtId="1" fontId="12" fillId="0" borderId="14" xfId="0" applyNumberFormat="1" applyFont="1" applyBorder="1"/>
    <xf numFmtId="0" fontId="13" fillId="6" borderId="14" xfId="0" applyFont="1" applyFill="1" applyBorder="1" applyAlignment="1">
      <alignment horizontal="center" vertical="center"/>
    </xf>
    <xf numFmtId="0" fontId="6" fillId="0" borderId="1" xfId="0" quotePrefix="1" applyFont="1" applyBorder="1"/>
    <xf numFmtId="1" fontId="6" fillId="0" borderId="1" xfId="0" quotePrefix="1" applyNumberFormat="1" applyFont="1" applyBorder="1"/>
    <xf numFmtId="0" fontId="8" fillId="2" borderId="3" xfId="1" applyFill="1" applyBorder="1"/>
    <xf numFmtId="0" fontId="8" fillId="0" borderId="1" xfId="1" applyFill="1" applyBorder="1"/>
    <xf numFmtId="0" fontId="8" fillId="2" borderId="1" xfId="1" applyFill="1" applyBorder="1"/>
    <xf numFmtId="170" fontId="3" fillId="0" borderId="0" xfId="0" applyNumberFormat="1" applyFont="1"/>
    <xf numFmtId="170" fontId="3" fillId="0" borderId="0" xfId="0" applyNumberFormat="1" applyFont="1" applyAlignment="1">
      <alignment horizontal="right"/>
    </xf>
    <xf numFmtId="0" fontId="0" fillId="0" borderId="14" xfId="0" applyBorder="1" applyAlignment="1">
      <alignment horizontal="center" vertical="center"/>
    </xf>
    <xf numFmtId="20" fontId="0" fillId="0" borderId="0" xfId="0" applyNumberFormat="1"/>
    <xf numFmtId="169" fontId="0" fillId="0" borderId="0" xfId="0" applyNumberFormat="1"/>
    <xf numFmtId="171" fontId="0" fillId="0" borderId="0" xfId="0" applyNumberFormat="1"/>
    <xf numFmtId="0" fontId="6" fillId="2" borderId="1" xfId="0" quotePrefix="1" applyFont="1" applyFill="1" applyBorder="1"/>
    <xf numFmtId="1" fontId="6" fillId="2" borderId="1" xfId="0" quotePrefix="1" applyNumberFormat="1" applyFont="1" applyFill="1" applyBorder="1"/>
    <xf numFmtId="165" fontId="6" fillId="0" borderId="0" xfId="0" applyNumberFormat="1" applyFont="1"/>
    <xf numFmtId="14" fontId="14" fillId="9" borderId="14" xfId="0" applyNumberFormat="1" applyFont="1" applyFill="1" applyBorder="1" applyAlignment="1">
      <alignment horizontal="center" vertical="center"/>
    </xf>
    <xf numFmtId="9" fontId="0" fillId="0" borderId="0" xfId="2" applyFont="1"/>
    <xf numFmtId="0" fontId="1" fillId="10" borderId="14" xfId="0" applyFont="1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0" fillId="0" borderId="0" xfId="0" applyNumberFormat="1"/>
    <xf numFmtId="0" fontId="12" fillId="8" borderId="14" xfId="0" applyFont="1" applyFill="1" applyBorder="1" applyAlignment="1">
      <alignment horizontal="center" vertical="center"/>
    </xf>
    <xf numFmtId="0" fontId="12" fillId="7" borderId="14" xfId="0" applyFont="1" applyFill="1" applyBorder="1" applyAlignment="1">
      <alignment horizontal="center" vertical="center"/>
    </xf>
    <xf numFmtId="0" fontId="12" fillId="11" borderId="0" xfId="0" applyFont="1" applyFill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1" fontId="0" fillId="0" borderId="0" xfId="0" applyNumberFormat="1"/>
    <xf numFmtId="0" fontId="15" fillId="10" borderId="14" xfId="0" applyFont="1" applyFill="1" applyBorder="1" applyAlignment="1">
      <alignment horizontal="center" vertical="center"/>
    </xf>
    <xf numFmtId="0" fontId="3" fillId="0" borderId="1" xfId="0" applyFont="1" applyBorder="1"/>
    <xf numFmtId="0" fontId="7" fillId="12" borderId="15" xfId="0" applyFont="1" applyFill="1" applyBorder="1" applyAlignment="1">
      <alignment horizontal="center"/>
    </xf>
    <xf numFmtId="0" fontId="3" fillId="12" borderId="15" xfId="0" applyNumberFormat="1" applyFont="1" applyFill="1" applyBorder="1"/>
    <xf numFmtId="0" fontId="3" fillId="0" borderId="0" xfId="0" applyFont="1" applyBorder="1"/>
    <xf numFmtId="170" fontId="3" fillId="0" borderId="0" xfId="0" applyNumberFormat="1" applyFont="1" applyBorder="1"/>
    <xf numFmtId="3" fontId="3" fillId="0" borderId="0" xfId="0" applyNumberFormat="1" applyFont="1" applyBorder="1"/>
    <xf numFmtId="0" fontId="3" fillId="2" borderId="1" xfId="0" applyFont="1" applyFill="1" applyBorder="1"/>
    <xf numFmtId="0" fontId="3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quotePrefix="1" applyFont="1" applyFill="1" applyBorder="1"/>
    <xf numFmtId="0" fontId="3" fillId="0" borderId="1" xfId="0" quotePrefix="1" applyFont="1" applyBorder="1"/>
    <xf numFmtId="170" fontId="17" fillId="0" borderId="0" xfId="0" applyNumberFormat="1" applyFont="1"/>
    <xf numFmtId="0" fontId="17" fillId="12" borderId="15" xfId="0" applyNumberFormat="1" applyFont="1" applyFill="1" applyBorder="1"/>
    <xf numFmtId="0" fontId="17" fillId="0" borderId="0" xfId="0" applyFont="1" applyBorder="1"/>
    <xf numFmtId="170" fontId="17" fillId="0" borderId="0" xfId="0" applyNumberFormat="1" applyFont="1" applyBorder="1"/>
    <xf numFmtId="3" fontId="17" fillId="0" borderId="0" xfId="0" applyNumberFormat="1" applyFont="1" applyBorder="1"/>
    <xf numFmtId="164" fontId="3" fillId="0" borderId="0" xfId="0" applyNumberFormat="1" applyFont="1" applyBorder="1"/>
    <xf numFmtId="164" fontId="17" fillId="0" borderId="0" xfId="0" applyNumberFormat="1" applyFont="1" applyBorder="1"/>
    <xf numFmtId="0" fontId="17" fillId="12" borderId="16" xfId="0" applyNumberFormat="1" applyFont="1" applyFill="1" applyBorder="1"/>
    <xf numFmtId="0" fontId="17" fillId="12" borderId="17" xfId="0" applyNumberFormat="1" applyFont="1" applyFill="1" applyBorder="1"/>
    <xf numFmtId="167" fontId="17" fillId="0" borderId="0" xfId="0" applyNumberFormat="1" applyFont="1" applyBorder="1"/>
    <xf numFmtId="168" fontId="17" fillId="0" borderId="0" xfId="0" applyNumberFormat="1" applyFont="1" applyBorder="1"/>
    <xf numFmtId="167" fontId="0" fillId="0" borderId="0" xfId="0" applyNumberFormat="1" applyBorder="1"/>
    <xf numFmtId="9" fontId="0" fillId="4" borderId="0" xfId="2" applyFont="1" applyFill="1"/>
    <xf numFmtId="9" fontId="0" fillId="0" borderId="0" xfId="2" applyFont="1" applyBorder="1"/>
    <xf numFmtId="167" fontId="0" fillId="4" borderId="0" xfId="0" applyNumberFormat="1" applyFill="1"/>
    <xf numFmtId="167" fontId="0" fillId="4" borderId="0" xfId="3" applyNumberFormat="1" applyFont="1" applyFill="1"/>
    <xf numFmtId="167" fontId="3" fillId="0" borderId="0" xfId="3" applyNumberFormat="1" applyFont="1" applyAlignment="1">
      <alignment horizontal="left"/>
    </xf>
    <xf numFmtId="167" fontId="6" fillId="0" borderId="0" xfId="3" applyNumberFormat="1" applyFont="1"/>
    <xf numFmtId="167" fontId="3" fillId="0" borderId="0" xfId="3" applyNumberFormat="1" applyFont="1"/>
    <xf numFmtId="167" fontId="17" fillId="0" borderId="0" xfId="3" applyNumberFormat="1" applyFont="1" applyBorder="1"/>
    <xf numFmtId="1" fontId="3" fillId="0" borderId="1" xfId="0" quotePrefix="1" applyNumberFormat="1" applyFont="1" applyBorder="1"/>
    <xf numFmtId="1" fontId="3" fillId="2" borderId="1" xfId="0" quotePrefix="1" applyNumberFormat="1" applyFont="1" applyFill="1" applyBorder="1"/>
    <xf numFmtId="1" fontId="3" fillId="2" borderId="1" xfId="0" applyNumberFormat="1" applyFont="1" applyFill="1" applyBorder="1"/>
    <xf numFmtId="1" fontId="3" fillId="0" borderId="1" xfId="0" applyNumberFormat="1" applyFont="1" applyBorder="1"/>
    <xf numFmtId="0" fontId="17" fillId="2" borderId="2" xfId="0" applyNumberFormat="1" applyFont="1" applyFill="1" applyBorder="1"/>
    <xf numFmtId="0" fontId="17" fillId="2" borderId="2" xfId="0" applyFont="1" applyFill="1" applyBorder="1"/>
    <xf numFmtId="0" fontId="17" fillId="2" borderId="1" xfId="0" applyNumberFormat="1" applyFont="1" applyFill="1" applyBorder="1"/>
    <xf numFmtId="14" fontId="3" fillId="0" borderId="0" xfId="0" applyNumberFormat="1" applyFont="1" applyAlignment="1">
      <alignment horizontal="right"/>
    </xf>
    <xf numFmtId="14" fontId="3" fillId="0" borderId="0" xfId="0" applyNumberFormat="1" applyFont="1"/>
    <xf numFmtId="14" fontId="17" fillId="0" borderId="0" xfId="0" applyNumberFormat="1" applyFont="1" applyBorder="1"/>
    <xf numFmtId="0" fontId="2" fillId="3" borderId="0" xfId="0" applyFont="1" applyFill="1" applyBorder="1" applyAlignment="1">
      <alignment horizontal="left"/>
    </xf>
    <xf numFmtId="0" fontId="0" fillId="6" borderId="14" xfId="0" applyFont="1" applyFill="1" applyBorder="1" applyAlignment="1">
      <alignment horizontal="center"/>
    </xf>
    <xf numFmtId="0" fontId="18" fillId="0" borderId="14" xfId="0" applyFont="1" applyBorder="1"/>
    <xf numFmtId="0" fontId="0" fillId="0" borderId="14" xfId="0" applyBorder="1"/>
    <xf numFmtId="20" fontId="0" fillId="0" borderId="14" xfId="0" applyNumberFormat="1" applyBorder="1"/>
    <xf numFmtId="0" fontId="0" fillId="0" borderId="14" xfId="0" applyBorder="1" applyAlignment="1">
      <alignment horizontal="center"/>
    </xf>
    <xf numFmtId="0" fontId="0" fillId="5" borderId="14" xfId="0" applyFill="1" applyBorder="1" applyAlignment="1">
      <alignment horizontal="center"/>
    </xf>
    <xf numFmtId="1" fontId="0" fillId="0" borderId="14" xfId="0" applyNumberFormat="1" applyBorder="1" applyAlignment="1">
      <alignment horizontal="center"/>
    </xf>
  </cellXfs>
  <cellStyles count="4">
    <cellStyle name="Hyperlänk" xfId="1" builtinId="8"/>
    <cellStyle name="Normal" xfId="0" builtinId="0"/>
    <cellStyle name="Procent" xfId="2" builtinId="5"/>
    <cellStyle name="Valuta" xfId="3" builtinId="4"/>
  </cellStyles>
  <dxfs count="62"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numFmt numFmtId="171" formatCode="[$]h\.mm;@" x16r2:formatCode16="[$-en-FI,1]h\.mm;@"/>
    </dxf>
    <dxf>
      <numFmt numFmtId="171" formatCode="[$]h\.mm;@" x16r2:formatCode16="[$-en-FI,1]h\.mm;@"/>
    </dxf>
    <dxf>
      <numFmt numFmtId="0" formatCode="General"/>
      <alignment horizontal="center" vertical="bottom" textRotation="0" wrapText="0" indent="0" justifyLastLine="0" shrinkToFit="0" readingOrder="0"/>
    </dxf>
    <dxf>
      <numFmt numFmtId="1" formatCode="0"/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0" formatCode="General"/>
      <fill>
        <patternFill patternType="solid">
          <fgColor theme="6" tint="0.79998168889431442"/>
          <bgColor theme="6" tint="0.79998168889431442"/>
        </patternFill>
      </fill>
      <border diagonalUp="0" diagonalDown="0">
        <left style="thin">
          <color theme="6"/>
        </left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numFmt numFmtId="167" formatCode="_-* #,##0\ [$kr-41D]_-;\-* #,##0\ [$kr-41D]_-;_-* &quot;-&quot;??\ [$kr-41D]_-;_-@_-"/>
    </dxf>
    <dxf>
      <font>
        <sz val="10"/>
        <name val="Open Sans"/>
        <scheme val="none"/>
      </font>
      <numFmt numFmtId="168" formatCode="d\.m\.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numFmt numFmtId="0" formatCode="General"/>
      <fill>
        <patternFill patternType="solid">
          <fgColor theme="6" tint="0.79998168889431442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numFmt numFmtId="0" formatCode="General"/>
      <fill>
        <patternFill patternType="solid">
          <fgColor theme="6" tint="0.79998168889431442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numFmt numFmtId="167" formatCode="_-* #,##0\ [$kr-41D]_-;\-* #,##0\ [$kr-41D]_-;_-* &quot;-&quot;??\ [$kr-41D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numFmt numFmtId="167" formatCode="_-* #,##0\ [$kr-41D]_-;\-* #,##0\ [$kr-41D]_-;_-* &quot;-&quot;??\ [$kr-41D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numFmt numFmtId="164" formatCode="d&quot;.&quot;m&quot;.&quot;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0" formatCode="General"/>
      <fill>
        <patternFill patternType="solid">
          <fgColor theme="6" tint="0.79998168889431442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0" formatCode="General"/>
      <fill>
        <patternFill patternType="solid">
          <fgColor theme="6" tint="0.79998168889431442"/>
          <bgColor theme="6" tint="0.7999816888943144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border outline="0">
        <bottom style="medium">
          <color theme="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theme="6"/>
        </left>
        <right style="thin">
          <color theme="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numFmt numFmtId="0" formatCode="General"/>
      <fill>
        <patternFill patternType="solid">
          <fgColor theme="6" tint="0.79998168889431442"/>
          <bgColor theme="6" tint="0.79998168889431442"/>
        </patternFill>
      </fill>
      <border diagonalUp="0" diagonalDown="0">
        <left style="thin">
          <color theme="6"/>
        </left>
        <right/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numFmt numFmtId="0" formatCode="General"/>
      <fill>
        <patternFill patternType="solid">
          <fgColor theme="6" tint="0.79998168889431442"/>
          <bgColor theme="6" tint="0.79998168889431442"/>
        </patternFill>
      </fill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fill>
        <patternFill patternType="solid">
          <fgColor theme="6" tint="0.79998168889431442"/>
          <bgColor theme="6" tint="0.79998168889431442"/>
        </patternFill>
      </fill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border outline="0">
        <top style="thin">
          <color theme="6"/>
        </top>
      </border>
    </dxf>
    <dxf>
      <border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fill>
        <patternFill patternType="solid">
          <fgColor theme="6" tint="0.79998168889431442"/>
          <bgColor theme="6" tint="0.79998168889431442"/>
        </patternFill>
      </fill>
    </dxf>
    <dxf>
      <border outline="0">
        <bottom style="medium">
          <color theme="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theme="6"/>
        </left>
        <right style="thin">
          <color theme="6"/>
        </right>
        <top/>
        <bottom/>
      </border>
    </dxf>
    <dxf>
      <numFmt numFmtId="167" formatCode="_-* #,##0\ [$kr-41D]_-;\-* #,##0\ [$kr-41D]_-;_-* &quot;-&quot;??\ [$kr-41D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numFmt numFmtId="167" formatCode="_-* #,##0\ [$kr-41D]_-;\-* #,##0\ [$kr-41D]_-;_-* &quot;-&quot;??\ [$kr-41D]_-;_-@_-"/>
    </dxf>
    <dxf>
      <font>
        <sz val="10"/>
        <name val="Open Sans"/>
        <scheme val="none"/>
      </font>
      <numFmt numFmtId="167" formatCode="_-* #,##0\ [$kr-41D]_-;\-* #,##0\ [$kr-41D]_-;_-* &quot;-&quot;??\ [$kr-41D]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numFmt numFmtId="170" formatCode="dd\.mm\.yy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numFmt numFmtId="170" formatCode="dd\.mm\.yy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Open Sans"/>
        <scheme val="none"/>
      </font>
      <fill>
        <patternFill patternType="solid">
          <fgColor rgb="FF257ACA"/>
          <bgColor rgb="FF257ACA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fill>
        <patternFill patternType="solid">
          <fgColor theme="6" tint="0.79998168889431442"/>
          <bgColor theme="6" tint="0.79998168889431442"/>
        </patternFill>
      </fill>
      <border diagonalUp="0" diagonalDown="0">
        <left style="thin">
          <color theme="6"/>
        </left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1" formatCode="0"/>
      <fill>
        <patternFill patternType="solid">
          <fgColor theme="6" tint="0.79998168889431442"/>
          <bgColor theme="6" tint="0.79998168889431442"/>
        </patternFill>
      </fill>
      <border diagonalUp="0" diagonalDown="0">
        <left style="thin">
          <color theme="6"/>
        </left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1" formatCode="0"/>
      <fill>
        <patternFill patternType="solid">
          <fgColor theme="6" tint="0.79998168889431442"/>
          <bgColor theme="6" tint="0.79998168889431442"/>
        </patternFill>
      </fill>
      <border diagonalUp="0" diagonalDown="0">
        <left style="thin">
          <color theme="6"/>
        </left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fill>
        <patternFill patternType="solid">
          <fgColor theme="6" tint="0.79998168889431442"/>
          <bgColor theme="6" tint="0.79998168889431442"/>
        </patternFill>
      </fill>
      <border diagonalUp="0" diagonalDown="0">
        <left style="thin">
          <color theme="6"/>
        </left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fill>
        <patternFill patternType="solid">
          <fgColor theme="6" tint="0.79998168889431442"/>
          <bgColor theme="6" tint="0.79998168889431442"/>
        </patternFill>
      </fill>
      <border diagonalUp="0" diagonalDown="0">
        <left style="thin">
          <color theme="6"/>
        </left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fill>
        <patternFill patternType="solid">
          <fgColor theme="6" tint="0.79998168889431442"/>
          <bgColor theme="6" tint="0.79998168889431442"/>
        </patternFill>
      </fill>
      <border diagonalUp="0" diagonalDown="0">
        <left style="thin">
          <color theme="6"/>
        </left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fill>
        <patternFill patternType="solid">
          <fgColor theme="6" tint="0.79998168889431442"/>
          <bgColor theme="6" tint="0.79998168889431442"/>
        </patternFill>
      </fill>
      <border diagonalUp="0" diagonalDown="0">
        <left style="thin">
          <color theme="6"/>
        </left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fill>
        <patternFill patternType="solid">
          <fgColor theme="6" tint="0.79998168889431442"/>
          <bgColor theme="6" tint="0.79998168889431442"/>
        </patternFill>
      </fill>
      <border diagonalUp="0" diagonalDown="0">
        <left style="thin">
          <color theme="6"/>
        </left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fill>
        <patternFill patternType="solid">
          <fgColor theme="6" tint="0.79998168889431442"/>
          <bgColor theme="6" tint="0.79998168889431442"/>
        </patternFill>
      </fill>
      <border diagonalUp="0" diagonalDown="0">
        <left style="thin">
          <color theme="6"/>
        </left>
        <right/>
        <top style="thin">
          <color theme="6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right style="thin">
          <color theme="6"/>
        </righ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fill>
        <patternFill patternType="solid">
          <fgColor theme="6" tint="0.79998168889431442"/>
          <bgColor theme="6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Open Sans"/>
        <family val="2"/>
        <scheme val="none"/>
      </font>
      <fill>
        <patternFill patternType="solid">
          <fgColor rgb="FF257ACA"/>
          <bgColor rgb="FF257ACA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70557</xdr:colOff>
      <xdr:row>0</xdr:row>
      <xdr:rowOff>105833</xdr:rowOff>
    </xdr:from>
    <xdr:to>
      <xdr:col>2</xdr:col>
      <xdr:colOff>466548</xdr:colOff>
      <xdr:row>2</xdr:row>
      <xdr:rowOff>134938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B5DE551D-3CEC-4819-B678-C0232F696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57" y="105833"/>
          <a:ext cx="2364491" cy="394230"/>
        </a:xfrm>
        <a:prstGeom prst="rect">
          <a:avLst/>
        </a:prstGeom>
      </xdr:spPr>
    </xdr:pic>
    <xdr:clientData/>
  </xdr:twoCellAnchor>
  <xdr:twoCellAnchor>
    <xdr:from>
      <xdr:col>7</xdr:col>
      <xdr:colOff>31750</xdr:colOff>
      <xdr:row>0</xdr:row>
      <xdr:rowOff>95249</xdr:rowOff>
    </xdr:from>
    <xdr:to>
      <xdr:col>10</xdr:col>
      <xdr:colOff>738187</xdr:colOff>
      <xdr:row>4</xdr:row>
      <xdr:rowOff>71437</xdr:rowOff>
    </xdr:to>
    <xdr:sp macro="" textlink="">
      <xdr:nvSpPr>
        <xdr:cNvPr id="6" name="Rektangel 5">
          <a:extLst>
            <a:ext uri="{FF2B5EF4-FFF2-40B4-BE49-F238E27FC236}">
              <a16:creationId xmlns:a16="http://schemas.microsoft.com/office/drawing/2014/main" id="{D3603D9E-3A02-43D7-9C8C-6606C526D996}"/>
            </a:ext>
          </a:extLst>
        </xdr:cNvPr>
        <xdr:cNvSpPr/>
      </xdr:nvSpPr>
      <xdr:spPr>
        <a:xfrm>
          <a:off x="9334500" y="95249"/>
          <a:ext cx="4675187" cy="70643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Skriv in</a:t>
          </a:r>
          <a:r>
            <a:rPr lang="en-US" sz="1100" baseline="0"/>
            <a:t> uppgifter för en ny medarbetare. För- och efternamn kommer då  automatiskt att fyllas i och uppdateras i övriga blad. Vi refererar till arbetstagare med ett unikt ID som är först kolumnen.</a:t>
          </a:r>
          <a:endParaRPr lang="en-FI" sz="1100"/>
        </a:p>
      </xdr:txBody>
    </xdr:sp>
    <xdr:clientData/>
  </xdr:twoCellAnchor>
  <xdr:twoCellAnchor>
    <xdr:from>
      <xdr:col>0</xdr:col>
      <xdr:colOff>968375</xdr:colOff>
      <xdr:row>20</xdr:row>
      <xdr:rowOff>15875</xdr:rowOff>
    </xdr:from>
    <xdr:to>
      <xdr:col>2</xdr:col>
      <xdr:colOff>357187</xdr:colOff>
      <xdr:row>22</xdr:row>
      <xdr:rowOff>23813</xdr:rowOff>
    </xdr:to>
    <xdr:cxnSp macro="">
      <xdr:nvCxnSpPr>
        <xdr:cNvPr id="3" name="Rak pilkoppling 2">
          <a:extLst>
            <a:ext uri="{FF2B5EF4-FFF2-40B4-BE49-F238E27FC236}">
              <a16:creationId xmlns:a16="http://schemas.microsoft.com/office/drawing/2014/main" id="{99E2908C-DFDB-4641-955E-5ED00AE9B063}"/>
            </a:ext>
          </a:extLst>
        </xdr:cNvPr>
        <xdr:cNvCxnSpPr>
          <a:stCxn id="7" idx="1"/>
        </xdr:cNvCxnSpPr>
      </xdr:nvCxnSpPr>
      <xdr:spPr>
        <a:xfrm flipH="1" flipV="1">
          <a:off x="968375" y="3778250"/>
          <a:ext cx="1357312" cy="37306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357187</xdr:colOff>
      <xdr:row>21</xdr:row>
      <xdr:rowOff>39687</xdr:rowOff>
    </xdr:from>
    <xdr:to>
      <xdr:col>3</xdr:col>
      <xdr:colOff>1055686</xdr:colOff>
      <xdr:row>23</xdr:row>
      <xdr:rowOff>7937</xdr:rowOff>
    </xdr:to>
    <xdr:sp macro="" textlink="">
      <xdr:nvSpPr>
        <xdr:cNvPr id="7" name="Rektangel: rundade hörn 6">
          <a:extLst>
            <a:ext uri="{FF2B5EF4-FFF2-40B4-BE49-F238E27FC236}">
              <a16:creationId xmlns:a16="http://schemas.microsoft.com/office/drawing/2014/main" id="{FE82E220-800F-4455-A8FE-FBC170BC04D3}"/>
            </a:ext>
          </a:extLst>
        </xdr:cNvPr>
        <xdr:cNvSpPr/>
      </xdr:nvSpPr>
      <xdr:spPr>
        <a:xfrm>
          <a:off x="2325687" y="3984625"/>
          <a:ext cx="2516187" cy="333375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Skriv in uppgifter för ny en medarbetare</a:t>
          </a:r>
          <a:endParaRPr lang="en-FI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56445</xdr:colOff>
      <xdr:row>0</xdr:row>
      <xdr:rowOff>84667</xdr:rowOff>
    </xdr:from>
    <xdr:to>
      <xdr:col>2</xdr:col>
      <xdr:colOff>441212</xdr:colOff>
      <xdr:row>2</xdr:row>
      <xdr:rowOff>91721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DFE4107-7979-48EC-9EE8-A2ADEC391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45" y="84667"/>
          <a:ext cx="2226267" cy="373943"/>
        </a:xfrm>
        <a:prstGeom prst="rect">
          <a:avLst/>
        </a:prstGeom>
      </xdr:spPr>
    </xdr:pic>
    <xdr:clientData/>
  </xdr:twoCellAnchor>
  <xdr:twoCellAnchor>
    <xdr:from>
      <xdr:col>3</xdr:col>
      <xdr:colOff>71438</xdr:colOff>
      <xdr:row>0</xdr:row>
      <xdr:rowOff>166687</xdr:rowOff>
    </xdr:from>
    <xdr:to>
      <xdr:col>7</xdr:col>
      <xdr:colOff>436564</xdr:colOff>
      <xdr:row>4</xdr:row>
      <xdr:rowOff>79375</xdr:rowOff>
    </xdr:to>
    <xdr:sp macro="" textlink="">
      <xdr:nvSpPr>
        <xdr:cNvPr id="4" name="Pratbubbla: böjd rad 3">
          <a:extLst>
            <a:ext uri="{FF2B5EF4-FFF2-40B4-BE49-F238E27FC236}">
              <a16:creationId xmlns:a16="http://schemas.microsoft.com/office/drawing/2014/main" id="{E7B85D3A-20E2-4DFC-9666-BBBE59749BEA}"/>
            </a:ext>
          </a:extLst>
        </xdr:cNvPr>
        <xdr:cNvSpPr/>
      </xdr:nvSpPr>
      <xdr:spPr>
        <a:xfrm>
          <a:off x="2976563" y="166687"/>
          <a:ext cx="5730876" cy="642938"/>
        </a:xfrm>
        <a:prstGeom prst="borderCallout2">
          <a:avLst>
            <a:gd name="adj1" fmla="val 57022"/>
            <a:gd name="adj2" fmla="val -23"/>
            <a:gd name="adj3" fmla="val 76775"/>
            <a:gd name="adj4" fmla="val -15559"/>
            <a:gd name="adj5" fmla="val 131019"/>
            <a:gd name="adj6" fmla="val -23952"/>
          </a:avLst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För-</a:t>
          </a:r>
          <a:r>
            <a:rPr lang="en-US" sz="1100" baseline="0"/>
            <a:t> </a:t>
          </a:r>
          <a:r>
            <a:rPr lang="en-US" sz="1100"/>
            <a:t>och</a:t>
          </a:r>
          <a:r>
            <a:rPr lang="en-US" sz="1100" baseline="0"/>
            <a:t> efternamn hämtas automatisk med arbetar ID. Skulle en medarbetare exempelvis ändra sitt namn, behöver ändringen endast göras i "Basuppgifter". Ändringen reflekteras i hela arbetsboken. Skriv in Arbetar ID (13) och övrig information för nya medarbetaren.</a:t>
          </a:r>
          <a:endParaRPr lang="en-FI" sz="1100"/>
        </a:p>
      </xdr:txBody>
    </xdr:sp>
    <xdr:clientData/>
  </xdr:twoCellAnchor>
  <xdr:twoCellAnchor>
    <xdr:from>
      <xdr:col>9</xdr:col>
      <xdr:colOff>373064</xdr:colOff>
      <xdr:row>1</xdr:row>
      <xdr:rowOff>103188</xdr:rowOff>
    </xdr:from>
    <xdr:to>
      <xdr:col>10</xdr:col>
      <xdr:colOff>666750</xdr:colOff>
      <xdr:row>2</xdr:row>
      <xdr:rowOff>158750</xdr:rowOff>
    </xdr:to>
    <xdr:sp macro="" textlink="">
      <xdr:nvSpPr>
        <xdr:cNvPr id="5" name="Pratbubbla: dubbel böjd rad 4">
          <a:extLst>
            <a:ext uri="{FF2B5EF4-FFF2-40B4-BE49-F238E27FC236}">
              <a16:creationId xmlns:a16="http://schemas.microsoft.com/office/drawing/2014/main" id="{21B9092A-6268-4956-B5C4-5B6CF16A58F5}"/>
            </a:ext>
          </a:extLst>
        </xdr:cNvPr>
        <xdr:cNvSpPr/>
      </xdr:nvSpPr>
      <xdr:spPr>
        <a:xfrm>
          <a:off x="11183939" y="285751"/>
          <a:ext cx="1627186" cy="238124"/>
        </a:xfrm>
        <a:prstGeom prst="borderCallout3">
          <a:avLst>
            <a:gd name="adj1" fmla="val 18750"/>
            <a:gd name="adj2" fmla="val -8333"/>
            <a:gd name="adj3" fmla="val 18750"/>
            <a:gd name="adj4" fmla="val -16667"/>
            <a:gd name="adj5" fmla="val 328351"/>
            <a:gd name="adj6" fmla="val -46510"/>
            <a:gd name="adj7" fmla="val 299744"/>
            <a:gd name="adj8" fmla="val -43734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Startdatum</a:t>
          </a:r>
          <a:r>
            <a:rPr lang="en-US" sz="1100" baseline="0"/>
            <a:t> + prövotid</a:t>
          </a:r>
        </a:p>
        <a:p>
          <a:pPr algn="l"/>
          <a:endParaRPr lang="en-FI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95250</xdr:rowOff>
    </xdr:from>
    <xdr:to>
      <xdr:col>2</xdr:col>
      <xdr:colOff>345928</xdr:colOff>
      <xdr:row>2</xdr:row>
      <xdr:rowOff>142875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B5A4183-5971-4AF9-AE6F-95DCFA88C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25" y="95250"/>
          <a:ext cx="2457303" cy="412750"/>
        </a:xfrm>
        <a:prstGeom prst="rect">
          <a:avLst/>
        </a:prstGeom>
      </xdr:spPr>
    </xdr:pic>
    <xdr:clientData/>
  </xdr:twoCellAnchor>
  <xdr:twoCellAnchor>
    <xdr:from>
      <xdr:col>7</xdr:col>
      <xdr:colOff>461960</xdr:colOff>
      <xdr:row>1</xdr:row>
      <xdr:rowOff>33338</xdr:rowOff>
    </xdr:from>
    <xdr:to>
      <xdr:col>11</xdr:col>
      <xdr:colOff>611187</xdr:colOff>
      <xdr:row>3</xdr:row>
      <xdr:rowOff>166688</xdr:rowOff>
    </xdr:to>
    <xdr:sp macro="" textlink="">
      <xdr:nvSpPr>
        <xdr:cNvPr id="5" name="Pratbubbla: rad 4">
          <a:extLst>
            <a:ext uri="{FF2B5EF4-FFF2-40B4-BE49-F238E27FC236}">
              <a16:creationId xmlns:a16="http://schemas.microsoft.com/office/drawing/2014/main" id="{C5A9B9B9-BB87-46D6-9B77-8C3748824368}"/>
            </a:ext>
          </a:extLst>
        </xdr:cNvPr>
        <xdr:cNvSpPr/>
      </xdr:nvSpPr>
      <xdr:spPr>
        <a:xfrm>
          <a:off x="10106023" y="215901"/>
          <a:ext cx="3967164" cy="498475"/>
        </a:xfrm>
        <a:prstGeom prst="borderCallout1">
          <a:avLst>
            <a:gd name="adj1" fmla="val 49702"/>
            <a:gd name="adj2" fmla="val -376"/>
            <a:gd name="adj3" fmla="val 175387"/>
            <a:gd name="adj4" fmla="val -20544"/>
          </a:avLst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Om det saknas värden:</a:t>
          </a:r>
          <a:r>
            <a:rPr 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l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ämna</a:t>
          </a:r>
          <a:r>
            <a:rPr 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celler tomma istället för att skriva in text som "ingen lönejustering" eller "inget datum"</a:t>
          </a:r>
          <a:endParaRPr lang="en-FI">
            <a:effectLst/>
          </a:endParaRPr>
        </a:p>
        <a:p>
          <a:pPr algn="l"/>
          <a:endParaRPr lang="en-FI" sz="1100"/>
        </a:p>
      </xdr:txBody>
    </xdr:sp>
    <xdr:clientData/>
  </xdr:twoCellAnchor>
  <xdr:twoCellAnchor>
    <xdr:from>
      <xdr:col>2</xdr:col>
      <xdr:colOff>769937</xdr:colOff>
      <xdr:row>0</xdr:row>
      <xdr:rowOff>127000</xdr:rowOff>
    </xdr:from>
    <xdr:to>
      <xdr:col>5</xdr:col>
      <xdr:colOff>1325562</xdr:colOff>
      <xdr:row>4</xdr:row>
      <xdr:rowOff>79375</xdr:rowOff>
    </xdr:to>
    <xdr:sp macro="" textlink="">
      <xdr:nvSpPr>
        <xdr:cNvPr id="6" name="Rektangel: rundade hörn 5">
          <a:extLst>
            <a:ext uri="{FF2B5EF4-FFF2-40B4-BE49-F238E27FC236}">
              <a16:creationId xmlns:a16="http://schemas.microsoft.com/office/drawing/2014/main" id="{0D6D6A7B-8C59-426C-AFE0-D1425E0849EF}"/>
            </a:ext>
          </a:extLst>
        </xdr:cNvPr>
        <xdr:cNvSpPr/>
      </xdr:nvSpPr>
      <xdr:spPr>
        <a:xfrm>
          <a:off x="2992437" y="127000"/>
          <a:ext cx="4881563" cy="682625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 tabellen för löner fyller vi i all lönerelated information</a:t>
          </a:r>
          <a:r>
            <a:rPr 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som t.ex. månadslön, timlön och eventuella tillägg samt avdrag. Rörliga faktorer som påverkar lönen skrivs inte här, som sjukfrånvaron och timanställdas arbetstimmar.</a:t>
          </a:r>
          <a:endParaRPr lang="en-FI">
            <a:effectLst/>
          </a:endParaRPr>
        </a:p>
        <a:p>
          <a:pPr algn="l"/>
          <a:endParaRPr lang="en-FI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77612</xdr:colOff>
      <xdr:row>0</xdr:row>
      <xdr:rowOff>70556</xdr:rowOff>
    </xdr:from>
    <xdr:to>
      <xdr:col>2</xdr:col>
      <xdr:colOff>229875</xdr:colOff>
      <xdr:row>2</xdr:row>
      <xdr:rowOff>70555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EC9165A-FD8C-4C75-AA5B-0381C81B1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12" y="70556"/>
          <a:ext cx="2184263" cy="366888"/>
        </a:xfrm>
        <a:prstGeom prst="rect">
          <a:avLst/>
        </a:prstGeom>
      </xdr:spPr>
    </xdr:pic>
    <xdr:clientData/>
  </xdr:twoCellAnchor>
  <xdr:twoCellAnchor>
    <xdr:from>
      <xdr:col>8</xdr:col>
      <xdr:colOff>522111</xdr:colOff>
      <xdr:row>11</xdr:row>
      <xdr:rowOff>134055</xdr:rowOff>
    </xdr:from>
    <xdr:to>
      <xdr:col>13</xdr:col>
      <xdr:colOff>423334</xdr:colOff>
      <xdr:row>15</xdr:row>
      <xdr:rowOff>84666</xdr:rowOff>
    </xdr:to>
    <xdr:sp macro="" textlink="">
      <xdr:nvSpPr>
        <xdr:cNvPr id="4" name="Pratbubbla: rad 3">
          <a:extLst>
            <a:ext uri="{FF2B5EF4-FFF2-40B4-BE49-F238E27FC236}">
              <a16:creationId xmlns:a16="http://schemas.microsoft.com/office/drawing/2014/main" id="{6FD8356B-6701-4F67-B28D-2261D582F3DD}"/>
            </a:ext>
          </a:extLst>
        </xdr:cNvPr>
        <xdr:cNvSpPr/>
      </xdr:nvSpPr>
      <xdr:spPr>
        <a:xfrm>
          <a:off x="9129889" y="2194277"/>
          <a:ext cx="2935112" cy="712611"/>
        </a:xfrm>
        <a:prstGeom prst="borderCallout1">
          <a:avLst>
            <a:gd name="adj1" fmla="val 52413"/>
            <a:gd name="adj2" fmla="val -1121"/>
            <a:gd name="adj3" fmla="val 112500"/>
            <a:gd name="adj4" fmla="val -38333"/>
          </a:avLst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För varje sjukfrånvaro</a:t>
          </a:r>
          <a:r>
            <a:rPr 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bör vi skriva in en ny rad. Uppdatera inte gamla rader om det gäller en ny sjukfrånvaro.</a:t>
          </a:r>
          <a:endParaRPr lang="en-FI">
            <a:effectLst/>
          </a:endParaRPr>
        </a:p>
        <a:p>
          <a:pPr algn="l"/>
          <a:endParaRPr lang="en-FI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56443</xdr:colOff>
      <xdr:row>0</xdr:row>
      <xdr:rowOff>91722</xdr:rowOff>
    </xdr:from>
    <xdr:to>
      <xdr:col>2</xdr:col>
      <xdr:colOff>423333</xdr:colOff>
      <xdr:row>2</xdr:row>
      <xdr:rowOff>96959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E6DCE40-A027-44F0-8540-7CDAF299C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43" y="91722"/>
          <a:ext cx="2215446" cy="372126"/>
        </a:xfrm>
        <a:prstGeom prst="rect">
          <a:avLst/>
        </a:prstGeom>
      </xdr:spPr>
    </xdr:pic>
    <xdr:clientData/>
  </xdr:twoCellAnchor>
  <xdr:twoCellAnchor>
    <xdr:from>
      <xdr:col>2</xdr:col>
      <xdr:colOff>1150056</xdr:colOff>
      <xdr:row>0</xdr:row>
      <xdr:rowOff>176388</xdr:rowOff>
    </xdr:from>
    <xdr:to>
      <xdr:col>4</xdr:col>
      <xdr:colOff>1728612</xdr:colOff>
      <xdr:row>4</xdr:row>
      <xdr:rowOff>91721</xdr:rowOff>
    </xdr:to>
    <xdr:sp macro="" textlink="">
      <xdr:nvSpPr>
        <xdr:cNvPr id="4" name="Pratbubbla: rad 3">
          <a:extLst>
            <a:ext uri="{FF2B5EF4-FFF2-40B4-BE49-F238E27FC236}">
              <a16:creationId xmlns:a16="http://schemas.microsoft.com/office/drawing/2014/main" id="{D12027F6-845B-42E2-B456-35239C703FEA}"/>
            </a:ext>
          </a:extLst>
        </xdr:cNvPr>
        <xdr:cNvSpPr/>
      </xdr:nvSpPr>
      <xdr:spPr>
        <a:xfrm>
          <a:off x="2998612" y="176388"/>
          <a:ext cx="3266722" cy="649111"/>
        </a:xfrm>
        <a:prstGeom prst="borderCallout1">
          <a:avLst>
            <a:gd name="adj1" fmla="val 99601"/>
            <a:gd name="adj2" fmla="val 51263"/>
            <a:gd name="adj3" fmla="val 143333"/>
            <a:gd name="adj4" fmla="val 732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Uppdatera kolumnen för använda semesterdagar för att följa med hur många semesterdagar anställda har till sitt förfogande</a:t>
          </a:r>
        </a:p>
        <a:p>
          <a:pPr algn="l"/>
          <a:endParaRPr lang="en-FI" sz="1100"/>
        </a:p>
      </xdr:txBody>
    </xdr:sp>
    <xdr:clientData/>
  </xdr:twoCellAnchor>
  <xdr:twoCellAnchor>
    <xdr:from>
      <xdr:col>5</xdr:col>
      <xdr:colOff>1514122</xdr:colOff>
      <xdr:row>1</xdr:row>
      <xdr:rowOff>166509</xdr:rowOff>
    </xdr:from>
    <xdr:to>
      <xdr:col>10</xdr:col>
      <xdr:colOff>162277</xdr:colOff>
      <xdr:row>3</xdr:row>
      <xdr:rowOff>70555</xdr:rowOff>
    </xdr:to>
    <xdr:sp macro="" textlink="">
      <xdr:nvSpPr>
        <xdr:cNvPr id="6" name="Pratbubbla: rad 5">
          <a:extLst>
            <a:ext uri="{FF2B5EF4-FFF2-40B4-BE49-F238E27FC236}">
              <a16:creationId xmlns:a16="http://schemas.microsoft.com/office/drawing/2014/main" id="{2C274238-0D40-4562-9958-2912E61B5BBC}"/>
            </a:ext>
          </a:extLst>
        </xdr:cNvPr>
        <xdr:cNvSpPr/>
      </xdr:nvSpPr>
      <xdr:spPr>
        <a:xfrm>
          <a:off x="7871178" y="349953"/>
          <a:ext cx="2613377" cy="270935"/>
        </a:xfrm>
        <a:prstGeom prst="borderCallout1">
          <a:avLst>
            <a:gd name="adj1" fmla="val 53949"/>
            <a:gd name="adj2" fmla="val -141"/>
            <a:gd name="adj3" fmla="val 278523"/>
            <a:gd name="adj4" fmla="val -33695"/>
          </a:avLst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semesterdagar - använda semesterdagar</a:t>
          </a:r>
        </a:p>
        <a:p>
          <a:pPr algn="l"/>
          <a:endParaRPr lang="en-FI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110950</xdr:colOff>
      <xdr:row>0</xdr:row>
      <xdr:rowOff>172156</xdr:rowOff>
    </xdr:from>
    <xdr:to>
      <xdr:col>2</xdr:col>
      <xdr:colOff>395103</xdr:colOff>
      <xdr:row>2</xdr:row>
      <xdr:rowOff>156633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B8D0B47-88BC-4F8E-998F-4FCBB766D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950" y="172156"/>
          <a:ext cx="2101841" cy="3496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98777</xdr:colOff>
      <xdr:row>0</xdr:row>
      <xdr:rowOff>205620</xdr:rowOff>
    </xdr:from>
    <xdr:to>
      <xdr:col>2</xdr:col>
      <xdr:colOff>110062</xdr:colOff>
      <xdr:row>3</xdr:row>
      <xdr:rowOff>54428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038E31B-47AB-4B65-A8AD-4C9D1D0DC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" y="205620"/>
          <a:ext cx="2796214" cy="45659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117929</xdr:colOff>
      <xdr:row>0</xdr:row>
      <xdr:rowOff>136072</xdr:rowOff>
    </xdr:from>
    <xdr:to>
      <xdr:col>0</xdr:col>
      <xdr:colOff>3034285</xdr:colOff>
      <xdr:row>2</xdr:row>
      <xdr:rowOff>63500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FE4E5C0-4FF3-4853-B487-B0709BE0D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29" y="136072"/>
          <a:ext cx="2916356" cy="489857"/>
        </a:xfrm>
        <a:prstGeom prst="rect">
          <a:avLst/>
        </a:prstGeom>
      </xdr:spPr>
    </xdr:pic>
    <xdr:clientData/>
  </xdr:twoCellAnchor>
  <xdr:twoCellAnchor>
    <xdr:from>
      <xdr:col>5</xdr:col>
      <xdr:colOff>560916</xdr:colOff>
      <xdr:row>5</xdr:row>
      <xdr:rowOff>179917</xdr:rowOff>
    </xdr:from>
    <xdr:to>
      <xdr:col>11</xdr:col>
      <xdr:colOff>592666</xdr:colOff>
      <xdr:row>6</xdr:row>
      <xdr:rowOff>127000</xdr:rowOff>
    </xdr:to>
    <xdr:sp macro="" textlink="">
      <xdr:nvSpPr>
        <xdr:cNvPr id="4" name="Rektangel: rundade hörn 3">
          <a:extLst>
            <a:ext uri="{FF2B5EF4-FFF2-40B4-BE49-F238E27FC236}">
              <a16:creationId xmlns:a16="http://schemas.microsoft.com/office/drawing/2014/main" id="{306CB0B5-41D0-4323-AF11-24C3F4BF14EE}"/>
            </a:ext>
          </a:extLst>
        </xdr:cNvPr>
        <xdr:cNvSpPr/>
      </xdr:nvSpPr>
      <xdr:spPr>
        <a:xfrm>
          <a:off x="15568083" y="1862667"/>
          <a:ext cx="3894666" cy="338666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400"/>
            <a:t>Fyll i viktiga datum och händelser för hela året</a:t>
          </a:r>
        </a:p>
        <a:p>
          <a:pPr algn="ctr"/>
          <a:endParaRPr lang="en-FI" sz="1400"/>
        </a:p>
      </xdr:txBody>
    </xdr:sp>
    <xdr:clientData/>
  </xdr:twoCellAnchor>
  <xdr:twoCellAnchor>
    <xdr:from>
      <xdr:col>5</xdr:col>
      <xdr:colOff>507999</xdr:colOff>
      <xdr:row>7</xdr:row>
      <xdr:rowOff>21167</xdr:rowOff>
    </xdr:from>
    <xdr:to>
      <xdr:col>6</xdr:col>
      <xdr:colOff>137583</xdr:colOff>
      <xdr:row>9</xdr:row>
      <xdr:rowOff>222251</xdr:rowOff>
    </xdr:to>
    <xdr:sp macro="" textlink="">
      <xdr:nvSpPr>
        <xdr:cNvPr id="5" name="Pil: nedåt 4">
          <a:extLst>
            <a:ext uri="{FF2B5EF4-FFF2-40B4-BE49-F238E27FC236}">
              <a16:creationId xmlns:a16="http://schemas.microsoft.com/office/drawing/2014/main" id="{AB5ADC2C-D14C-485C-A8FA-6F6D0444E7D3}"/>
            </a:ext>
          </a:extLst>
        </xdr:cNvPr>
        <xdr:cNvSpPr/>
      </xdr:nvSpPr>
      <xdr:spPr>
        <a:xfrm>
          <a:off x="15515166" y="2487084"/>
          <a:ext cx="423334" cy="9842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FI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BAD06F-B984-4A1C-B2C6-7629310CC08C}" name="Tabell1" displayName="Tabell1" ref="A7:K19" totalsRowShown="0" headerRowDxfId="61" dataDxfId="60" tableBorderDxfId="59">
  <autoFilter ref="A7:K19" xr:uid="{87BAD06F-B984-4A1C-B2C6-7629310CC08C}"/>
  <tableColumns count="11">
    <tableColumn id="1" xr3:uid="{E288487C-77D9-49DC-868D-CC239A50F2C6}" name="Arbetar ID" dataDxfId="58"/>
    <tableColumn id="2" xr3:uid="{78C2496B-2F8B-4862-8E2D-4839A1AFEA35}" name="Förnamn" dataDxfId="57"/>
    <tableColumn id="3" xr3:uid="{9ABEFDE6-DEDB-4E3B-B27E-D8673E797BB6}" name="Efternamn" dataDxfId="56"/>
    <tableColumn id="11" xr3:uid="{DF6F6F81-07BD-49F8-9397-907BB33E101E}" name="För- och efternamn" dataDxfId="7">
      <calculatedColumnFormula>Tabell1[[#This Row],[Förnamn]]&amp;" "&amp;Tabell1[[#This Row],[Efternamn]]</calculatedColumnFormula>
    </tableColumn>
    <tableColumn id="4" xr3:uid="{847E4C36-2FAF-4628-9255-1E0723227569}" name="Personnummer" dataDxfId="55"/>
    <tableColumn id="5" xr3:uid="{9286AAFD-DC37-4AB5-97DF-92015A47151B}" name="Adress" dataDxfId="54"/>
    <tableColumn id="6" xr3:uid="{D70D910E-CF38-4784-9DA1-9E57E872952D}" name="Postnummer" dataDxfId="53"/>
    <tableColumn id="7" xr3:uid="{7BDE648C-7CED-4DDE-81A6-416163AB50AF}" name="Ort" dataDxfId="52"/>
    <tableColumn id="8" xr3:uid="{643465B9-F7AA-4439-99A2-F4F32DC54490}" name="Telefonnummer" dataDxfId="51"/>
    <tableColumn id="10" xr3:uid="{401CFF27-FFF3-4BD3-A459-96E3403DEDA1}" name="Bankkontonummer" dataDxfId="50"/>
    <tableColumn id="9" xr3:uid="{3534543B-9C7B-4953-B6CA-4B49B7A14195}" name="email" dataDxfId="49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F36ACF4-7BF7-4E00-A46A-ACB205E0C17D}" name="Tabell2" displayName="Tabell2" ref="A7:K19" totalsRowShown="0" headerRowDxfId="48" dataDxfId="47">
  <autoFilter ref="A7:K19" xr:uid="{BF36ACF4-7BF7-4E00-A46A-ACB205E0C17D}"/>
  <tableColumns count="11">
    <tableColumn id="1" xr3:uid="{487A8A07-DC1D-4C0A-BEB1-F1F15BCB8781}" name="Arbetar ID" dataDxfId="46"/>
    <tableColumn id="2" xr3:uid="{2F18AA21-4687-430C-A0B8-AD32F488404C}" name="Förnamn" dataDxfId="45">
      <calculatedColumnFormula>VLOOKUP(Tabell2[[#This Row],[Arbetar ID]],Tabell1[[Arbetar ID]:[Förnamn]],2)</calculatedColumnFormula>
    </tableColumn>
    <tableColumn id="3" xr3:uid="{66F122C8-C9A9-4E1E-A5FF-C3DC3706F3D0}" name="Efternamn" dataDxfId="44">
      <calculatedColumnFormula>VLOOKUP(Tabell2[[#This Row],[Arbetar ID]],Tabell1[[Arbetar ID]:[Efternamn]],3)</calculatedColumnFormula>
    </tableColumn>
    <tableColumn id="10" xr3:uid="{3E8E84C9-778D-4C38-8C46-F46AE2FE7DBF}" name="Anställningsform" dataDxfId="43"/>
    <tableColumn id="4" xr3:uid="{9F3AD01F-2190-4574-B009-C0AA96414FF7}" name="Timmar / vecka" dataDxfId="42"/>
    <tableColumn id="12" xr3:uid="{2F24152F-FACA-441F-9A5E-EB7B6CBD0F4C}" name="Startdatum" dataDxfId="41"/>
    <tableColumn id="13" xr3:uid="{7532B9BB-319A-4B36-B859-931BCCC2A461}" name="Slutdatum" dataDxfId="40"/>
    <tableColumn id="6" xr3:uid="{B2C21E93-3F1C-4B37-9B79-4557A9C792E2}" name="Prövotid (mån)" dataDxfId="39"/>
    <tableColumn id="7" xr3:uid="{7D6E3BBD-02AC-4B1E-9177-21ECE110AA60}" name="Prövotid slutar" dataDxfId="17">
      <calculatedColumnFormula>EDATE(Tabell2[[#This Row],[Startdatum]],Tabell2[[#This Row],[Prövotid (mån)]])</calculatedColumnFormula>
    </tableColumn>
    <tableColumn id="8" xr3:uid="{9C56D8A5-9267-4C94-B6CF-4A29D29358D0}" name="Roll" dataDxfId="38"/>
    <tableColumn id="9" xr3:uid="{38680ECA-B2B9-42BD-B351-F186CE1CAD9A}" name="Länk till arbetskontrakt" dataDxfId="37"/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00B65CD-ACB0-4E7F-979A-87999FF82739}" name="Tabell4" displayName="Tabell4" ref="A7:L19" totalsRowShown="0">
  <autoFilter ref="A7:L19" xr:uid="{600B65CD-ACB0-4E7F-979A-87999FF82739}"/>
  <tableColumns count="12">
    <tableColumn id="1" xr3:uid="{40DA3779-7F7A-451E-BA73-51260BE00CE2}" name="Arbetar ID" dataDxfId="36"/>
    <tableColumn id="2" xr3:uid="{4003B037-A834-46FA-BFA7-4DDC4FB57D91}" name="Förnamn" dataDxfId="16">
      <calculatedColumnFormula>VLOOKUP(Tabell4[[#This Row],[Arbetar ID]],Tabell1[[Arbetar ID]:[Förnamn]],2)</calculatedColumnFormula>
    </tableColumn>
    <tableColumn id="3" xr3:uid="{BAFD8ACF-3368-45B1-BB02-852DC4A7BEB9}" name="Efternamn" dataDxfId="15">
      <calculatedColumnFormula>VLOOKUP(Tabell4[[#This Row],[Arbetar ID]],Tabell1[[Arbetar ID]:[Efternamn]],3)</calculatedColumnFormula>
    </tableColumn>
    <tableColumn id="4" xr3:uid="{069BBA3C-4AF9-4884-8F27-351500525ADC}" name="Månadslön" dataDxfId="35"/>
    <tableColumn id="12" xr3:uid="{75856A66-B750-40AD-BCEF-50B0D065E157}" name="Timlön" dataDxfId="34"/>
    <tableColumn id="5" xr3:uid="{FA9B38D0-220E-48B9-B17E-DF95946804E0}" name="Lön före justering" dataDxfId="10"/>
    <tableColumn id="6" xr3:uid="{6CF939A7-C9F9-43A7-A7E1-EA5737B5E44E}" name="Senaste lönejustering" dataDxfId="8"/>
    <tableColumn id="7" xr3:uid="{41463901-2CF3-476C-BB69-09364DC07D58}" name="Tillägg 1" dataDxfId="9"/>
    <tableColumn id="8" xr3:uid="{56E997B2-7139-4CFF-AF45-BE090BD7255D}" name="Tillägg 2" dataDxfId="13"/>
    <tableColumn id="9" xr3:uid="{95A19429-A36C-4DA6-9885-4F92C0D5F2C2}" name="Avdrag" dataDxfId="14" dataCellStyle="Valuta"/>
    <tableColumn id="10" xr3:uid="{864B2366-7A60-4596-BE30-D4B6823CA60D}" name="Skatteprocent" dataCellStyle="Procent"/>
    <tableColumn id="11" xr3:uid="{21AD22BD-0F94-49FB-A1F7-8A42376C361A}" name="Nettolön" dataDxfId="33">
      <calculatedColumnFormula>(Tabell4[[#This Row],[Månadslön]]+Tabell4[[#This Row],[Tillägg 1]]+Tabell4[[#This Row],[Tillägg 2]]-Tabell4[[#This Row],[Avdrag]])*(1-Tabell4[[#This Row],[Skatteprocent]])</calculatedColumnFormula>
    </tableColumn>
  </tableColumns>
  <tableStyleInfo name="TableStyleLight1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C66F907-C8FA-4A98-8C42-0E505A54FEFB}" name="Tabell5" displayName="Tabell5" ref="A7:G16" totalsRowShown="0" headerRowDxfId="23" headerRowBorderDxfId="22" tableBorderDxfId="21">
  <autoFilter ref="A7:G16" xr:uid="{3C66F907-C8FA-4A98-8C42-0E505A54FEFB}"/>
  <tableColumns count="7">
    <tableColumn id="1" xr3:uid="{2D882ADC-F221-4804-B67A-4EE007CC0968}" name="Arbetar ID" dataDxfId="20"/>
    <tableColumn id="2" xr3:uid="{D0F0A1CA-55EE-4554-A965-A0D41F4B7107}" name="Kolumn1" dataDxfId="19">
      <calculatedColumnFormula>VLOOKUP(Tabell5[[#This Row],[Arbetar ID]],Tabell1[[Arbetar ID]:[Efternamn]],2)</calculatedColumnFormula>
    </tableColumn>
    <tableColumn id="3" xr3:uid="{92A6FE3F-9099-4B89-BA2C-E777B7AFABD2}" name="Efternamn" dataDxfId="18">
      <calculatedColumnFormula>VLOOKUP(Tabell5[[#This Row],[Arbetar ID]],Tabell1[[Arbetar ID]:[Efternamn]],3)</calculatedColumnFormula>
    </tableColumn>
    <tableColumn id="4" xr3:uid="{9EA61887-3862-4CDD-90ED-30078274944A}" name="Startdatum"/>
    <tableColumn id="5" xr3:uid="{0C97C19B-4323-4E9A-B3C3-7CE3B6E2228B}" name="Slutdatum"/>
    <tableColumn id="6" xr3:uid="{1E0CE286-D408-490B-BA1B-C81F329D25B8}" name="Antal dagar" dataDxfId="1">
      <calculatedColumnFormula>_xlfn.DAYS(Tabell5[[#This Row],[Slutdatum]],Tabell5[[#This Row],[Startdatum]])</calculatedColumnFormula>
    </tableColumn>
    <tableColumn id="7" xr3:uid="{37FB3006-3EB0-4129-B099-76E4B0E6CFF5}" name="Orsak"/>
  </tableColumns>
  <tableStyleInfo name="TableStyleLight1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53CEC57-3127-4F75-8660-99B366176A2E}" name="Tabell3" displayName="Tabell3" ref="A7:F19" totalsRowShown="0" headerRowDxfId="32" dataDxfId="30" headerRowBorderDxfId="31" tableBorderDxfId="29" totalsRowBorderDxfId="28">
  <autoFilter ref="A7:F19" xr:uid="{F53CEC57-3127-4F75-8660-99B366176A2E}"/>
  <tableColumns count="6">
    <tableColumn id="1" xr3:uid="{931D5107-175E-40A5-A5B9-0DE41D2212B1}" name="Arbetar ID" dataDxfId="27"/>
    <tableColumn id="2" xr3:uid="{F4E00963-0219-4D57-BE78-4AAE07131C4E}" name="Förnamn" dataDxfId="12">
      <calculatedColumnFormula>VLOOKUP(Tabell3[[#This Row],[Arbetar ID]],Tabell1[[Arbetar ID]:[Efternamn]],2)</calculatedColumnFormula>
    </tableColumn>
    <tableColumn id="3" xr3:uid="{70AC8E87-C512-4DAF-8178-F282F254FF86}" name="Efternamn" dataDxfId="11">
      <calculatedColumnFormula>VLOOKUP(Tabell3[[#This Row],[Arbetar ID]],Tabell1[[Arbetar ID]:[Efternamn]],3)</calculatedColumnFormula>
    </tableColumn>
    <tableColumn id="4" xr3:uid="{6CC18676-FB81-48F3-9FA8-CC32B03F29EB}" name="Semesterdagar" dataDxfId="26"/>
    <tableColumn id="5" xr3:uid="{0DCF0E39-A848-4814-9970-27653C3E1CF1}" name="Använda semesterdagar" dataDxfId="25"/>
    <tableColumn id="6" xr3:uid="{48E3063C-F342-411B-BDC1-6F71940F11C1}" name="Semesterdagar kvar" dataDxfId="24">
      <calculatedColumnFormula>Tabell3[[#This Row],[Semesterdagar]]-Tabell3[[#This Row],[Använda semesterdagar]]</calculatedColumnFormula>
    </tableColumn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7BD455B-DD76-4E88-8C17-8A21163B4E26}" name="Tabell6" displayName="Tabell6" ref="A7:H14" totalsRowShown="0">
  <autoFilter ref="A7:H14" xr:uid="{07BD455B-DD76-4E88-8C17-8A21163B4E26}"/>
  <tableColumns count="8">
    <tableColumn id="1" xr3:uid="{FE203724-BF43-4EB3-82EF-AB72EEA4160B}" name="Datum" dataDxfId="6"/>
    <tableColumn id="2" xr3:uid="{7852B713-0AC2-476F-A3E8-7D4EC53775D7}" name="Arbetar ID"/>
    <tableColumn id="3" xr3:uid="{80A01C2F-4F47-4635-991A-CBA11B0B4248}" name="Namn" dataDxfId="0">
      <calculatedColumnFormula>_xlfn.XLOOKUP(Tabell6[[#This Row],[Arbetar ID]],$K$8:$K$12,$J$8:$J$12)</calculatedColumnFormula>
    </tableColumn>
    <tableColumn id="4" xr3:uid="{A75447AA-AA60-4DC7-B53C-632A759B9FCC}" name="Arbetspass"/>
    <tableColumn id="5" xr3:uid="{82C430EC-6DDA-40BA-8C5B-C9F64717C0C9}" name="Starttid" dataDxfId="3">
      <calculatedColumnFormula>_xlfn.XLOOKUP(Tabell6[[#This Row],[Arbetspass]],$J$16:$J$19,$K$16:$K$19)</calculatedColumnFormula>
    </tableColumn>
    <tableColumn id="6" xr3:uid="{2E15CB43-D503-4889-BC4B-0B406027B26A}" name="Sluttid" dataDxfId="2">
      <calculatedColumnFormula>_xlfn.XLOOKUP(Tabell6[[#This Row],[Arbetspass]],$J$16:$J$19,$L$16:$L$19)</calculatedColumnFormula>
    </tableColumn>
    <tableColumn id="7" xr3:uid="{8DD1208F-0176-491F-A33A-1490028BA6C6}" name="Arbetspass längd" dataDxfId="5">
      <calculatedColumnFormula>HOUR(F8-E8)</calculatedColumnFormula>
    </tableColumn>
    <tableColumn id="8" xr3:uid="{45ADE405-0508-43D4-AA7F-2A5BB7EC89B2}" name="Helgdag" dataDxfId="4">
      <calculatedColumnFormula>IF(OR(WEEKDAY(Tabell6[[#This Row],[Datum]],11)=6,OR(WEEKDAY(Tabell6[[#This Row],[Datum]],11)=7)),"Ja","Nej")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abriella@lonnqvist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garbiella@whyte.com" TargetMode="External"/><Relationship Id="rId7" Type="http://schemas.openxmlformats.org/officeDocument/2006/relationships/hyperlink" Target="mailto:gina@lonnqvist.com" TargetMode="External"/><Relationship Id="rId12" Type="http://schemas.openxmlformats.org/officeDocument/2006/relationships/hyperlink" Target="mailto:marcus@lonnqvist.com" TargetMode="External"/><Relationship Id="rId2" Type="http://schemas.openxmlformats.org/officeDocument/2006/relationships/hyperlink" Target="mailto:daniel@lonnqvist.com" TargetMode="External"/><Relationship Id="rId1" Type="http://schemas.openxmlformats.org/officeDocument/2006/relationships/hyperlink" Target="mailto:samir@golwyn.com" TargetMode="External"/><Relationship Id="rId6" Type="http://schemas.openxmlformats.org/officeDocument/2006/relationships/hyperlink" Target="mailto:shaun@lonnqvist.com" TargetMode="External"/><Relationship Id="rId11" Type="http://schemas.openxmlformats.org/officeDocument/2006/relationships/hyperlink" Target="mailto:laura@lonnqvist.com" TargetMode="External"/><Relationship Id="rId5" Type="http://schemas.openxmlformats.org/officeDocument/2006/relationships/hyperlink" Target="mailto:daniela@lonnqvist.com" TargetMode="External"/><Relationship Id="rId15" Type="http://schemas.openxmlformats.org/officeDocument/2006/relationships/table" Target="../tables/table1.xml"/><Relationship Id="rId10" Type="http://schemas.openxmlformats.org/officeDocument/2006/relationships/hyperlink" Target="mailto:daniel@lonnqvist.com" TargetMode="External"/><Relationship Id="rId4" Type="http://schemas.openxmlformats.org/officeDocument/2006/relationships/hyperlink" Target="mailto:susan@lonnqvist.com" TargetMode="External"/><Relationship Id="rId9" Type="http://schemas.openxmlformats.org/officeDocument/2006/relationships/hyperlink" Target="mailto:samir@lonnqvist.com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BD0EC-0358-4099-9F47-1782244EEB9B}">
  <sheetPr>
    <tabColor theme="3" tint="0.79998168889431442"/>
  </sheetPr>
  <dimension ref="A6:K19"/>
  <sheetViews>
    <sheetView showGridLines="0" tabSelected="1" zoomScale="80" zoomScaleNormal="80" workbookViewId="0">
      <selection activeCell="A7" sqref="A7"/>
    </sheetView>
  </sheetViews>
  <sheetFormatPr defaultRowHeight="14.5" x14ac:dyDescent="0.35"/>
  <cols>
    <col min="1" max="1" width="14" customWidth="1"/>
    <col min="2" max="2" width="14.1796875" customWidth="1"/>
    <col min="3" max="4" width="26" customWidth="1"/>
    <col min="5" max="5" width="19" customWidth="1"/>
    <col min="6" max="6" width="16.54296875" customWidth="1"/>
    <col min="7" max="7" width="17.36328125" customWidth="1"/>
    <col min="8" max="8" width="15.90625" customWidth="1"/>
    <col min="9" max="9" width="18.81640625" customWidth="1"/>
    <col min="10" max="10" width="22.08984375" customWidth="1"/>
    <col min="11" max="11" width="24.81640625" customWidth="1"/>
  </cols>
  <sheetData>
    <row r="6" spans="1:11" x14ac:dyDescent="0.35">
      <c r="D6" s="122" t="s">
        <v>164</v>
      </c>
    </row>
    <row r="7" spans="1:11" ht="15.5" thickBot="1" x14ac:dyDescent="0.45">
      <c r="A7" s="28" t="s">
        <v>12</v>
      </c>
      <c r="B7" s="29" t="s">
        <v>0</v>
      </c>
      <c r="C7" s="29" t="s">
        <v>1</v>
      </c>
      <c r="D7" s="121" t="s">
        <v>160</v>
      </c>
      <c r="E7" s="30" t="s">
        <v>2</v>
      </c>
      <c r="F7" s="30" t="s">
        <v>3</v>
      </c>
      <c r="G7" s="30" t="s">
        <v>4</v>
      </c>
      <c r="H7" s="30" t="s">
        <v>5</v>
      </c>
      <c r="I7" s="30" t="s">
        <v>6</v>
      </c>
      <c r="J7" s="30" t="s">
        <v>59</v>
      </c>
      <c r="K7" s="30" t="s">
        <v>7</v>
      </c>
    </row>
    <row r="8" spans="1:11" ht="15" x14ac:dyDescent="0.4">
      <c r="A8" s="19">
        <v>1</v>
      </c>
      <c r="B8" s="13" t="s">
        <v>8</v>
      </c>
      <c r="C8" s="13" t="s">
        <v>9</v>
      </c>
      <c r="D8" s="13" t="str">
        <f>Tabell1[[#This Row],[Förnamn]]&amp;" "&amp;Tabell1[[#This Row],[Efternamn]]</f>
        <v>Samir Golwyn</v>
      </c>
      <c r="E8" s="13" t="s">
        <v>23</v>
      </c>
      <c r="F8" s="13" t="s">
        <v>27</v>
      </c>
      <c r="G8" s="13" t="s">
        <v>32</v>
      </c>
      <c r="H8" s="13" t="s">
        <v>30</v>
      </c>
      <c r="I8" s="14" t="s">
        <v>35</v>
      </c>
      <c r="J8" s="14" t="s">
        <v>56</v>
      </c>
      <c r="K8" s="56" t="s">
        <v>67</v>
      </c>
    </row>
    <row r="9" spans="1:11" ht="15" x14ac:dyDescent="0.4">
      <c r="A9" s="20">
        <v>2</v>
      </c>
      <c r="B9" s="15" t="s">
        <v>10</v>
      </c>
      <c r="C9" s="15" t="s">
        <v>11</v>
      </c>
      <c r="D9" s="15" t="str">
        <f>Tabell1[[#This Row],[Förnamn]]&amp;" "&amp;Tabell1[[#This Row],[Efternamn]]</f>
        <v>Daniel Forsbäck</v>
      </c>
      <c r="E9" s="15" t="s">
        <v>24</v>
      </c>
      <c r="F9" s="15" t="s">
        <v>28</v>
      </c>
      <c r="G9" s="15" t="s">
        <v>32</v>
      </c>
      <c r="H9" s="15" t="s">
        <v>31</v>
      </c>
      <c r="I9" s="16" t="s">
        <v>36</v>
      </c>
      <c r="J9" s="16" t="s">
        <v>57</v>
      </c>
      <c r="K9" s="57" t="s">
        <v>150</v>
      </c>
    </row>
    <row r="10" spans="1:11" ht="15" x14ac:dyDescent="0.4">
      <c r="A10" s="21">
        <v>3</v>
      </c>
      <c r="B10" s="85" t="s">
        <v>103</v>
      </c>
      <c r="C10" s="17" t="s">
        <v>20</v>
      </c>
      <c r="D10" s="17" t="str">
        <f>Tabell1[[#This Row],[Förnamn]]&amp;" "&amp;Tabell1[[#This Row],[Efternamn]]</f>
        <v>Gabriella Whyte</v>
      </c>
      <c r="E10" s="17" t="s">
        <v>25</v>
      </c>
      <c r="F10" s="17" t="s">
        <v>29</v>
      </c>
      <c r="G10" s="17" t="s">
        <v>33</v>
      </c>
      <c r="H10" s="17" t="s">
        <v>34</v>
      </c>
      <c r="I10" s="18" t="s">
        <v>37</v>
      </c>
      <c r="J10" s="18" t="s">
        <v>58</v>
      </c>
      <c r="K10" s="58" t="s">
        <v>68</v>
      </c>
    </row>
    <row r="11" spans="1:11" ht="15" x14ac:dyDescent="0.4">
      <c r="A11" s="20">
        <v>4</v>
      </c>
      <c r="B11" s="15" t="s">
        <v>60</v>
      </c>
      <c r="C11" s="15" t="s">
        <v>61</v>
      </c>
      <c r="D11" s="15" t="str">
        <f>Tabell1[[#This Row],[Förnamn]]&amp;" "&amp;Tabell1[[#This Row],[Efternamn]]</f>
        <v>Susan Frohn</v>
      </c>
      <c r="E11" s="15" t="s">
        <v>62</v>
      </c>
      <c r="F11" s="15" t="s">
        <v>63</v>
      </c>
      <c r="G11" s="54" t="s">
        <v>64</v>
      </c>
      <c r="H11" s="15" t="s">
        <v>30</v>
      </c>
      <c r="I11" s="55" t="s">
        <v>65</v>
      </c>
      <c r="J11" s="16" t="s">
        <v>66</v>
      </c>
      <c r="K11" s="57" t="s">
        <v>151</v>
      </c>
    </row>
    <row r="12" spans="1:11" ht="15" x14ac:dyDescent="0.4">
      <c r="A12" s="21">
        <v>5</v>
      </c>
      <c r="B12" s="17" t="s">
        <v>84</v>
      </c>
      <c r="C12" s="17" t="s">
        <v>85</v>
      </c>
      <c r="D12" s="17" t="str">
        <f>Tabell1[[#This Row],[Förnamn]]&amp;" "&amp;Tabell1[[#This Row],[Efternamn]]</f>
        <v>Daniela Hamilton</v>
      </c>
      <c r="E12" s="17" t="s">
        <v>87</v>
      </c>
      <c r="F12" s="17" t="s">
        <v>88</v>
      </c>
      <c r="G12" s="65" t="s">
        <v>89</v>
      </c>
      <c r="H12" s="17" t="s">
        <v>90</v>
      </c>
      <c r="I12" s="66" t="s">
        <v>91</v>
      </c>
      <c r="J12" s="18" t="s">
        <v>92</v>
      </c>
      <c r="K12" s="58" t="s">
        <v>152</v>
      </c>
    </row>
    <row r="13" spans="1:11" ht="15" x14ac:dyDescent="0.4">
      <c r="A13" s="20">
        <v>6</v>
      </c>
      <c r="B13" s="79" t="s">
        <v>98</v>
      </c>
      <c r="C13" s="79" t="s">
        <v>99</v>
      </c>
      <c r="D13" s="79" t="str">
        <f>Tabell1[[#This Row],[Förnamn]]&amp;" "&amp;Tabell1[[#This Row],[Efternamn]]</f>
        <v>Shaun Donovan</v>
      </c>
      <c r="E13" s="79" t="s">
        <v>107</v>
      </c>
      <c r="F13" s="79" t="s">
        <v>115</v>
      </c>
      <c r="G13" s="90" t="s">
        <v>118</v>
      </c>
      <c r="H13" s="79" t="s">
        <v>34</v>
      </c>
      <c r="I13" s="111" t="s">
        <v>129</v>
      </c>
      <c r="J13" s="114" t="s">
        <v>142</v>
      </c>
      <c r="K13" s="57" t="s">
        <v>153</v>
      </c>
    </row>
    <row r="14" spans="1:11" ht="15" x14ac:dyDescent="0.4">
      <c r="A14" s="21">
        <v>7</v>
      </c>
      <c r="B14" s="85" t="s">
        <v>100</v>
      </c>
      <c r="C14" s="85" t="s">
        <v>101</v>
      </c>
      <c r="D14" s="85" t="str">
        <f>Tabell1[[#This Row],[Förnamn]]&amp;" "&amp;Tabell1[[#This Row],[Efternamn]]</f>
        <v>Gina Perez</v>
      </c>
      <c r="E14" s="85" t="s">
        <v>108</v>
      </c>
      <c r="F14" s="85" t="s">
        <v>116</v>
      </c>
      <c r="G14" s="89" t="s">
        <v>117</v>
      </c>
      <c r="H14" s="85" t="s">
        <v>31</v>
      </c>
      <c r="I14" s="112" t="s">
        <v>130</v>
      </c>
      <c r="J14" s="113" t="s">
        <v>143</v>
      </c>
      <c r="K14" s="58" t="s">
        <v>154</v>
      </c>
    </row>
    <row r="15" spans="1:11" ht="15" x14ac:dyDescent="0.4">
      <c r="A15" s="20">
        <v>8</v>
      </c>
      <c r="B15" s="79" t="s">
        <v>103</v>
      </c>
      <c r="C15" s="79" t="s">
        <v>104</v>
      </c>
      <c r="D15" s="79" t="str">
        <f>Tabell1[[#This Row],[Förnamn]]&amp;" "&amp;Tabell1[[#This Row],[Efternamn]]</f>
        <v>Gabriella Dahl</v>
      </c>
      <c r="E15" s="79" t="s">
        <v>109</v>
      </c>
      <c r="F15" s="79" t="s">
        <v>119</v>
      </c>
      <c r="G15" s="90" t="s">
        <v>120</v>
      </c>
      <c r="H15" s="79" t="s">
        <v>31</v>
      </c>
      <c r="I15" s="111" t="s">
        <v>131</v>
      </c>
      <c r="J15" s="114" t="s">
        <v>144</v>
      </c>
      <c r="K15" s="57" t="s">
        <v>155</v>
      </c>
    </row>
    <row r="16" spans="1:11" ht="15" x14ac:dyDescent="0.4">
      <c r="A16" s="21">
        <v>9</v>
      </c>
      <c r="B16" s="85" t="s">
        <v>8</v>
      </c>
      <c r="C16" s="85" t="s">
        <v>105</v>
      </c>
      <c r="D16" s="85" t="str">
        <f>Tabell1[[#This Row],[Förnamn]]&amp;" "&amp;Tabell1[[#This Row],[Efternamn]]</f>
        <v>Samir Heinleck</v>
      </c>
      <c r="E16" s="85" t="s">
        <v>110</v>
      </c>
      <c r="F16" s="85" t="s">
        <v>121</v>
      </c>
      <c r="G16" s="89" t="s">
        <v>122</v>
      </c>
      <c r="H16" s="85" t="s">
        <v>30</v>
      </c>
      <c r="I16" s="112" t="s">
        <v>132</v>
      </c>
      <c r="J16" s="113" t="s">
        <v>145</v>
      </c>
      <c r="K16" s="58" t="s">
        <v>156</v>
      </c>
    </row>
    <row r="17" spans="1:11" ht="15" x14ac:dyDescent="0.4">
      <c r="A17" s="20">
        <v>10</v>
      </c>
      <c r="B17" s="79" t="s">
        <v>10</v>
      </c>
      <c r="C17" s="79" t="s">
        <v>106</v>
      </c>
      <c r="D17" s="79" t="str">
        <f>Tabell1[[#This Row],[Förnamn]]&amp;" "&amp;Tabell1[[#This Row],[Efternamn]]</f>
        <v>Daniel Farb</v>
      </c>
      <c r="E17" s="79" t="s">
        <v>111</v>
      </c>
      <c r="F17" s="79" t="s">
        <v>125</v>
      </c>
      <c r="G17" s="90" t="s">
        <v>127</v>
      </c>
      <c r="H17" s="79" t="s">
        <v>34</v>
      </c>
      <c r="I17" s="111" t="s">
        <v>133</v>
      </c>
      <c r="J17" s="114" t="s">
        <v>146</v>
      </c>
      <c r="K17" s="57" t="s">
        <v>150</v>
      </c>
    </row>
    <row r="18" spans="1:11" ht="15" x14ac:dyDescent="0.4">
      <c r="A18" s="21">
        <v>11</v>
      </c>
      <c r="B18" s="85" t="s">
        <v>112</v>
      </c>
      <c r="C18" s="85" t="s">
        <v>113</v>
      </c>
      <c r="D18" s="85" t="str">
        <f>Tabell1[[#This Row],[Förnamn]]&amp;" "&amp;Tabell1[[#This Row],[Efternamn]]</f>
        <v>Laura Salb</v>
      </c>
      <c r="E18" s="85" t="s">
        <v>114</v>
      </c>
      <c r="F18" s="85" t="s">
        <v>126</v>
      </c>
      <c r="G18" s="89" t="s">
        <v>128</v>
      </c>
      <c r="H18" s="85" t="s">
        <v>31</v>
      </c>
      <c r="I18" s="112" t="s">
        <v>134</v>
      </c>
      <c r="J18" s="113" t="s">
        <v>147</v>
      </c>
      <c r="K18" s="58" t="s">
        <v>157</v>
      </c>
    </row>
    <row r="19" spans="1:11" ht="15" x14ac:dyDescent="0.4">
      <c r="A19" s="21">
        <v>12</v>
      </c>
      <c r="B19" s="85" t="s">
        <v>137</v>
      </c>
      <c r="C19" s="85" t="s">
        <v>138</v>
      </c>
      <c r="D19" s="85" t="str">
        <f>Tabell1[[#This Row],[Förnamn]]&amp;" "&amp;Tabell1[[#This Row],[Efternamn]]</f>
        <v>Marcus Lönnqvist</v>
      </c>
      <c r="E19" s="85" t="s">
        <v>139</v>
      </c>
      <c r="F19" s="85" t="s">
        <v>140</v>
      </c>
      <c r="G19" s="89" t="s">
        <v>141</v>
      </c>
      <c r="H19" s="85" t="s">
        <v>30</v>
      </c>
      <c r="I19" s="112" t="s">
        <v>134</v>
      </c>
      <c r="J19" s="113" t="s">
        <v>148</v>
      </c>
      <c r="K19" s="58" t="s">
        <v>149</v>
      </c>
    </row>
  </sheetData>
  <hyperlinks>
    <hyperlink ref="K8" r:id="rId1" xr:uid="{79DBCF2D-718E-4EC1-9A13-ABD32873207D}"/>
    <hyperlink ref="K9" r:id="rId2" xr:uid="{42EE24C4-EF6A-43F5-B290-3294EF6021B8}"/>
    <hyperlink ref="K10" r:id="rId3" xr:uid="{108ADAE6-818E-4725-925D-2901044C43B7}"/>
    <hyperlink ref="K11" r:id="rId4" xr:uid="{553C8C84-54FC-43DC-9549-FBD3D866304A}"/>
    <hyperlink ref="K12" r:id="rId5" xr:uid="{25FE7BD5-4A79-4E2D-835C-CC3B8F454FD7}"/>
    <hyperlink ref="K13" r:id="rId6" xr:uid="{48070DCB-39D7-48F3-9A31-E5FDB2F4AB3C}"/>
    <hyperlink ref="K14" r:id="rId7" xr:uid="{F3474BD8-0A80-4702-9F67-F39207F2329A}"/>
    <hyperlink ref="K15" r:id="rId8" xr:uid="{1C137F9D-F318-472C-A051-39816B0B8D63}"/>
    <hyperlink ref="K16" r:id="rId9" xr:uid="{44E2F2EA-8174-41CD-ACEB-0F868C2A1B54}"/>
    <hyperlink ref="K17" r:id="rId10" xr:uid="{057DD5F0-4CC1-43BB-BE31-7268125D7DDC}"/>
    <hyperlink ref="K18" r:id="rId11" xr:uid="{A48691BD-B5D3-45BE-86B3-746D999FF00B}"/>
    <hyperlink ref="K19" r:id="rId12" xr:uid="{16E11C58-D08B-4B6F-AED4-7BD3F58F66B2}"/>
  </hyperlinks>
  <pageMargins left="0.7" right="0.7" top="0.75" bottom="0.75" header="0.3" footer="0.3"/>
  <pageSetup orientation="portrait" r:id="rId13"/>
  <ignoredErrors>
    <ignoredError sqref="I8 G8:G19 I9:I19" numberStoredAsText="1"/>
  </ignoredErrors>
  <drawing r:id="rId14"/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32914-5819-4972-9F4E-57DCF9DC32E8}">
  <sheetPr>
    <tabColor theme="5" tint="0.79998168889431442"/>
  </sheetPr>
  <dimension ref="A6:K19"/>
  <sheetViews>
    <sheetView showGridLines="0" zoomScale="80" zoomScaleNormal="80" workbookViewId="0">
      <selection activeCell="A7" sqref="A7"/>
    </sheetView>
  </sheetViews>
  <sheetFormatPr defaultRowHeight="14.5" x14ac:dyDescent="0.35"/>
  <cols>
    <col min="1" max="1" width="13.26953125" customWidth="1"/>
    <col min="2" max="2" width="13.08984375" customWidth="1"/>
    <col min="3" max="3" width="15.1796875" customWidth="1"/>
    <col min="4" max="4" width="19.453125" customWidth="1"/>
    <col min="5" max="5" width="18.54296875" customWidth="1"/>
    <col min="6" max="7" width="19.453125" customWidth="1"/>
    <col min="8" max="8" width="18.81640625" bestFit="1" customWidth="1"/>
    <col min="9" max="9" width="17.453125" customWidth="1"/>
    <col min="10" max="10" width="19.08984375" customWidth="1"/>
    <col min="11" max="11" width="25.36328125" customWidth="1"/>
  </cols>
  <sheetData>
    <row r="6" spans="1:11" x14ac:dyDescent="0.35">
      <c r="A6" s="123" t="str">
        <f>IF(COUNTA(Tabell1[Arbetar ID])&gt;COUNTA(Tabell2[Arbetar ID]),"Saknas ID","")</f>
        <v/>
      </c>
    </row>
    <row r="7" spans="1:11" ht="15" x14ac:dyDescent="0.4">
      <c r="A7" s="5" t="s">
        <v>12</v>
      </c>
      <c r="B7" s="5" t="s">
        <v>0</v>
      </c>
      <c r="C7" s="5" t="s">
        <v>1</v>
      </c>
      <c r="D7" s="30" t="s">
        <v>14</v>
      </c>
      <c r="E7" s="30" t="s">
        <v>86</v>
      </c>
      <c r="F7" s="30" t="s">
        <v>17</v>
      </c>
      <c r="G7" s="30" t="s">
        <v>18</v>
      </c>
      <c r="H7" s="30" t="s">
        <v>21</v>
      </c>
      <c r="I7" s="30" t="s">
        <v>97</v>
      </c>
      <c r="J7" s="30" t="s">
        <v>13</v>
      </c>
      <c r="K7" s="30" t="s">
        <v>19</v>
      </c>
    </row>
    <row r="8" spans="1:11" ht="15" x14ac:dyDescent="0.4">
      <c r="A8" s="80">
        <v>1</v>
      </c>
      <c r="B8" s="81" t="str">
        <f>VLOOKUP(Tabell2[[#This Row],[Arbetar ID]],Tabell1[[Arbetar ID]:[Förnamn]],2)</f>
        <v>Samir</v>
      </c>
      <c r="C8" s="81" t="str">
        <f>VLOOKUP(Tabell2[[#This Row],[Arbetar ID]],Tabell1[[Arbetar ID]:[Efternamn]],3)</f>
        <v>Golwyn</v>
      </c>
      <c r="D8" s="1" t="s">
        <v>15</v>
      </c>
      <c r="E8" s="1">
        <v>40</v>
      </c>
      <c r="F8" s="59">
        <v>44239</v>
      </c>
      <c r="G8" s="60">
        <v>44604</v>
      </c>
      <c r="H8" s="1">
        <v>6</v>
      </c>
      <c r="I8" s="2">
        <f>EDATE(Tabell2[[#This Row],[Startdatum]],Tabell2[[#This Row],[Prövotid (mån)]])</f>
        <v>44420</v>
      </c>
      <c r="J8" s="6" t="s">
        <v>70</v>
      </c>
      <c r="K8" s="1"/>
    </row>
    <row r="9" spans="1:11" ht="15" x14ac:dyDescent="0.4">
      <c r="A9" s="80">
        <v>2</v>
      </c>
      <c r="B9" s="81" t="str">
        <f>VLOOKUP(Tabell2[[#This Row],[Arbetar ID]],Tabell1[[Arbetar ID]:[Förnamn]],2)</f>
        <v>Daniel</v>
      </c>
      <c r="C9" s="81" t="str">
        <f>VLOOKUP(Tabell2[[#This Row],[Arbetar ID]],Tabell1[[Arbetar ID]:[Efternamn]],3)</f>
        <v>Forsbäck</v>
      </c>
      <c r="D9" s="1" t="s">
        <v>15</v>
      </c>
      <c r="E9" s="1">
        <v>40</v>
      </c>
      <c r="F9" s="59">
        <v>44088</v>
      </c>
      <c r="G9" s="60">
        <v>44818</v>
      </c>
      <c r="H9" s="3">
        <v>3</v>
      </c>
      <c r="I9" s="2">
        <f>EDATE(Tabell2[[#This Row],[Startdatum]],Tabell2[[#This Row],[Prövotid (mån)]])</f>
        <v>44179</v>
      </c>
      <c r="J9" s="1" t="s">
        <v>78</v>
      </c>
      <c r="K9" s="1"/>
    </row>
    <row r="10" spans="1:11" ht="15" x14ac:dyDescent="0.4">
      <c r="A10" s="80">
        <v>3</v>
      </c>
      <c r="B10" s="81" t="str">
        <f>VLOOKUP(Tabell2[[#This Row],[Arbetar ID]],Tabell1[[Arbetar ID]:[Förnamn]],2)</f>
        <v>Gabriella</v>
      </c>
      <c r="C10" s="81" t="str">
        <f>VLOOKUP(Tabell2[[#This Row],[Arbetar ID]],Tabell1[[Arbetar ID]:[Efternamn]],3)</f>
        <v>Whyte</v>
      </c>
      <c r="D10" s="1" t="s">
        <v>16</v>
      </c>
      <c r="E10" s="1">
        <v>20</v>
      </c>
      <c r="F10" s="59">
        <v>43840</v>
      </c>
      <c r="G10" s="91"/>
      <c r="H10" s="3">
        <v>3</v>
      </c>
      <c r="I10" s="2">
        <f>EDATE(Tabell2[[#This Row],[Startdatum]],Tabell2[[#This Row],[Prövotid (mån)]])</f>
        <v>43931</v>
      </c>
      <c r="J10" s="6" t="s">
        <v>83</v>
      </c>
      <c r="K10" s="1"/>
    </row>
    <row r="11" spans="1:11" ht="15" x14ac:dyDescent="0.4">
      <c r="A11" s="80">
        <v>4</v>
      </c>
      <c r="B11" s="81" t="str">
        <f>VLOOKUP(Tabell2[[#This Row],[Arbetar ID]],Tabell1[[Arbetar ID]:[Förnamn]],2)</f>
        <v>Susan</v>
      </c>
      <c r="C11" s="81" t="str">
        <f>VLOOKUP(Tabell2[[#This Row],[Arbetar ID]],Tabell1[[Arbetar ID]:[Efternamn]],3)</f>
        <v>Frohn</v>
      </c>
      <c r="D11" s="6" t="s">
        <v>69</v>
      </c>
      <c r="E11" s="6">
        <v>10</v>
      </c>
      <c r="F11" s="59">
        <v>43507</v>
      </c>
      <c r="G11" s="60"/>
      <c r="H11" s="3">
        <v>6</v>
      </c>
      <c r="I11" s="2">
        <f>EDATE(Tabell2[[#This Row],[Startdatum]],Tabell2[[#This Row],[Prövotid (mån)]])</f>
        <v>43688</v>
      </c>
      <c r="J11" s="6" t="s">
        <v>83</v>
      </c>
      <c r="K11" s="1"/>
    </row>
    <row r="12" spans="1:11" ht="15" x14ac:dyDescent="0.4">
      <c r="A12" s="80">
        <v>5</v>
      </c>
      <c r="B12" s="81" t="str">
        <f>VLOOKUP(Tabell2[[#This Row],[Arbetar ID]],Tabell1[[Arbetar ID]:[Förnamn]],2)</f>
        <v>Daniela</v>
      </c>
      <c r="C12" s="81" t="str">
        <f>VLOOKUP(Tabell2[[#This Row],[Arbetar ID]],Tabell1[[Arbetar ID]:[Efternamn]],3)</f>
        <v>Hamilton</v>
      </c>
      <c r="D12" s="6" t="s">
        <v>15</v>
      </c>
      <c r="E12" s="6">
        <v>40</v>
      </c>
      <c r="F12" s="59">
        <v>42529</v>
      </c>
      <c r="G12" s="60">
        <v>44606</v>
      </c>
      <c r="H12" s="3">
        <v>6</v>
      </c>
      <c r="I12" s="2">
        <f>EDATE(Tabell2[[#This Row],[Startdatum]],Tabell2[[#This Row],[Prövotid (mån)]])</f>
        <v>42712</v>
      </c>
      <c r="J12" s="67" t="s">
        <v>93</v>
      </c>
      <c r="K12" s="4"/>
    </row>
    <row r="13" spans="1:11" ht="15" x14ac:dyDescent="0.4">
      <c r="A13" s="80">
        <v>6</v>
      </c>
      <c r="B13" s="81" t="str">
        <f>VLOOKUP(Tabell2[[#This Row],[Arbetar ID]],Tabell1[[Arbetar ID]:[Förnamn]],2)</f>
        <v>Shaun</v>
      </c>
      <c r="C13" s="81" t="str">
        <f>VLOOKUP(Tabell2[[#This Row],[Arbetar ID]],Tabell1[[Arbetar ID]:[Efternamn]],3)</f>
        <v>Donovan</v>
      </c>
      <c r="D13" s="82" t="s">
        <v>16</v>
      </c>
      <c r="E13" s="82">
        <v>20</v>
      </c>
      <c r="F13" s="83">
        <v>43507</v>
      </c>
      <c r="G13" s="83"/>
      <c r="H13" s="84">
        <v>6</v>
      </c>
      <c r="I13" s="96">
        <f>EDATE(Tabell2[[#This Row],[Startdatum]],Tabell2[[#This Row],[Prövotid (mån)]])</f>
        <v>43688</v>
      </c>
      <c r="J13" s="82" t="s">
        <v>83</v>
      </c>
      <c r="K13" s="82"/>
    </row>
    <row r="14" spans="1:11" ht="15" x14ac:dyDescent="0.4">
      <c r="A14" s="80">
        <v>7</v>
      </c>
      <c r="B14" s="81" t="str">
        <f>VLOOKUP(Tabell2[[#This Row],[Arbetar ID]],Tabell1[[Arbetar ID]:[Förnamn]],2)</f>
        <v>Gina</v>
      </c>
      <c r="C14" s="81" t="str">
        <f>VLOOKUP(Tabell2[[#This Row],[Arbetar ID]],Tabell1[[Arbetar ID]:[Efternamn]],3)</f>
        <v>Perez</v>
      </c>
      <c r="D14" s="82" t="s">
        <v>69</v>
      </c>
      <c r="E14" s="82">
        <v>20</v>
      </c>
      <c r="F14" s="83">
        <v>44337</v>
      </c>
      <c r="G14" s="83"/>
      <c r="H14" s="84">
        <v>6</v>
      </c>
      <c r="I14" s="96">
        <f>EDATE(Tabell2[[#This Row],[Startdatum]],Tabell2[[#This Row],[Prövotid (mån)]])</f>
        <v>44521</v>
      </c>
      <c r="J14" s="82" t="s">
        <v>124</v>
      </c>
      <c r="K14" s="82"/>
    </row>
    <row r="15" spans="1:11" ht="15" x14ac:dyDescent="0.4">
      <c r="A15" s="80">
        <v>8</v>
      </c>
      <c r="B15" s="92" t="str">
        <f>VLOOKUP(Tabell2[[#This Row],[Arbetar ID]],Tabell1[[Arbetar ID]:[Förnamn]],2)</f>
        <v>Gabriella</v>
      </c>
      <c r="C15" s="92" t="str">
        <f>VLOOKUP(Tabell2[[#This Row],[Arbetar ID]],Tabell1[[Arbetar ID]:[Efternamn]],3)</f>
        <v>Dahl</v>
      </c>
      <c r="D15" s="93" t="s">
        <v>69</v>
      </c>
      <c r="E15" s="93">
        <v>20</v>
      </c>
      <c r="F15" s="94">
        <v>43221</v>
      </c>
      <c r="G15" s="94"/>
      <c r="H15" s="95">
        <v>6</v>
      </c>
      <c r="I15" s="97">
        <f>EDATE(Tabell2[[#This Row],[Startdatum]],Tabell2[[#This Row],[Prövotid (mån)]])</f>
        <v>43405</v>
      </c>
      <c r="J15" s="82" t="s">
        <v>78</v>
      </c>
      <c r="K15" s="93"/>
    </row>
    <row r="16" spans="1:11" ht="15" x14ac:dyDescent="0.4">
      <c r="A16" s="80">
        <v>9</v>
      </c>
      <c r="B16" s="92" t="str">
        <f>VLOOKUP(Tabell2[[#This Row],[Arbetar ID]],Tabell1[[Arbetar ID]:[Förnamn]],2)</f>
        <v>Samir</v>
      </c>
      <c r="C16" s="92" t="str">
        <f>VLOOKUP(Tabell2[[#This Row],[Arbetar ID]],Tabell1[[Arbetar ID]:[Efternamn]],3)</f>
        <v>Heinleck</v>
      </c>
      <c r="D16" s="82" t="s">
        <v>69</v>
      </c>
      <c r="E16" s="93">
        <v>40</v>
      </c>
      <c r="F16" s="94">
        <v>44264</v>
      </c>
      <c r="G16" s="94"/>
      <c r="H16" s="95">
        <v>6</v>
      </c>
      <c r="I16" s="97">
        <f>EDATE(Tabell2[[#This Row],[Startdatum]],Tabell2[[#This Row],[Prövotid (mån)]])</f>
        <v>44448</v>
      </c>
      <c r="J16" s="82" t="s">
        <v>70</v>
      </c>
      <c r="K16" s="93"/>
    </row>
    <row r="17" spans="1:11" ht="15" x14ac:dyDescent="0.4">
      <c r="A17" s="80">
        <v>10</v>
      </c>
      <c r="B17" s="92" t="str">
        <f>VLOOKUP(Tabell2[[#This Row],[Arbetar ID]],Tabell1[[Arbetar ID]:[Förnamn]],2)</f>
        <v>Daniel</v>
      </c>
      <c r="C17" s="92" t="str">
        <f>VLOOKUP(Tabell2[[#This Row],[Arbetar ID]],Tabell1[[Arbetar ID]:[Efternamn]],3)</f>
        <v>Farb</v>
      </c>
      <c r="D17" s="93" t="s">
        <v>15</v>
      </c>
      <c r="E17" s="93">
        <v>40</v>
      </c>
      <c r="F17" s="94">
        <v>43309</v>
      </c>
      <c r="G17" s="94"/>
      <c r="H17" s="95">
        <v>6</v>
      </c>
      <c r="I17" s="97">
        <f>EDATE(Tabell2[[#This Row],[Startdatum]],Tabell2[[#This Row],[Prövotid (mån)]])</f>
        <v>43493</v>
      </c>
      <c r="J17" s="93" t="s">
        <v>123</v>
      </c>
      <c r="K17" s="93"/>
    </row>
    <row r="18" spans="1:11" ht="15" x14ac:dyDescent="0.4">
      <c r="A18" s="80">
        <v>11</v>
      </c>
      <c r="B18" s="92" t="str">
        <f>VLOOKUP(Tabell2[[#This Row],[Arbetar ID]],Tabell1[[Arbetar ID]:[Förnamn]],2)</f>
        <v>Laura</v>
      </c>
      <c r="C18" s="92" t="str">
        <f>VLOOKUP(Tabell2[[#This Row],[Arbetar ID]],Tabell1[[Arbetar ID]:[Efternamn]],3)</f>
        <v>Salb</v>
      </c>
      <c r="D18" s="93" t="s">
        <v>69</v>
      </c>
      <c r="E18" s="93">
        <v>20</v>
      </c>
      <c r="F18" s="94">
        <v>43869</v>
      </c>
      <c r="G18" s="94"/>
      <c r="H18" s="95">
        <v>6</v>
      </c>
      <c r="I18" s="97">
        <f>EDATE(Tabell2[[#This Row],[Startdatum]],Tabell2[[#This Row],[Prövotid (mån)]])</f>
        <v>44051</v>
      </c>
      <c r="J18" s="93" t="s">
        <v>70</v>
      </c>
      <c r="K18" s="93"/>
    </row>
    <row r="19" spans="1:11" ht="15" x14ac:dyDescent="0.4">
      <c r="A19" s="80">
        <v>12</v>
      </c>
      <c r="B19" s="92" t="str">
        <f>VLOOKUP(Tabell2[[#This Row],[Arbetar ID]],Tabell1[[Arbetar ID]:[Förnamn]],2)</f>
        <v>Marcus</v>
      </c>
      <c r="C19" s="92" t="str">
        <f>VLOOKUP(Tabell2[[#This Row],[Arbetar ID]],Tabell1[[Arbetar ID]:[Efternamn]],3)</f>
        <v>Lönnqvist</v>
      </c>
      <c r="D19" s="93" t="s">
        <v>15</v>
      </c>
      <c r="E19" s="93">
        <v>40</v>
      </c>
      <c r="F19" s="94">
        <v>44562</v>
      </c>
      <c r="G19" s="94"/>
      <c r="H19" s="95">
        <v>6</v>
      </c>
      <c r="I19" s="97">
        <f>EDATE(Tabell2[[#This Row],[Startdatum]],Tabell2[[#This Row],[Prövotid (mån)]])</f>
        <v>44743</v>
      </c>
      <c r="J19" s="93" t="s">
        <v>158</v>
      </c>
      <c r="K19" s="93"/>
    </row>
  </sheetData>
  <phoneticPr fontId="4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48070-3CE6-4CDA-97A7-76F9A05A7352}">
  <sheetPr>
    <tabColor theme="9" tint="0.79998168889431442"/>
  </sheetPr>
  <dimension ref="A2:L19"/>
  <sheetViews>
    <sheetView showGridLines="0" zoomScale="80" zoomScaleNormal="80" workbookViewId="0">
      <selection activeCell="A7" sqref="A7"/>
    </sheetView>
  </sheetViews>
  <sheetFormatPr defaultRowHeight="14.5" x14ac:dyDescent="0.35"/>
  <cols>
    <col min="1" max="1" width="13.36328125" customWidth="1"/>
    <col min="2" max="2" width="18.453125" customWidth="1"/>
    <col min="3" max="3" width="20.36328125" customWidth="1"/>
    <col min="4" max="5" width="20.81640625" customWidth="1"/>
    <col min="6" max="6" width="19.453125" customWidth="1"/>
    <col min="7" max="7" width="24.90625" customWidth="1"/>
    <col min="8" max="8" width="14.1796875" customWidth="1"/>
    <col min="9" max="9" width="11.54296875" customWidth="1"/>
    <col min="10" max="10" width="11.81640625" customWidth="1"/>
    <col min="11" max="11" width="17" customWidth="1"/>
    <col min="12" max="12" width="17.36328125" customWidth="1"/>
  </cols>
  <sheetData>
    <row r="2" spans="1:12" x14ac:dyDescent="0.35">
      <c r="K2" s="25"/>
    </row>
    <row r="3" spans="1:12" x14ac:dyDescent="0.35">
      <c r="J3" s="7"/>
      <c r="K3" s="8"/>
    </row>
    <row r="7" spans="1:12" ht="15" x14ac:dyDescent="0.4">
      <c r="A7" s="5" t="s">
        <v>12</v>
      </c>
      <c r="B7" s="5" t="s">
        <v>0</v>
      </c>
      <c r="C7" s="5" t="s">
        <v>1</v>
      </c>
      <c r="D7" s="12" t="s">
        <v>71</v>
      </c>
      <c r="E7" s="12" t="s">
        <v>72</v>
      </c>
      <c r="F7" s="12" t="s">
        <v>94</v>
      </c>
      <c r="G7" s="12" t="s">
        <v>82</v>
      </c>
      <c r="H7" s="105" t="s">
        <v>81</v>
      </c>
      <c r="I7" s="105" t="s">
        <v>54</v>
      </c>
      <c r="J7" s="106" t="s">
        <v>22</v>
      </c>
      <c r="K7" s="103" t="s">
        <v>26</v>
      </c>
      <c r="L7" s="12" t="s">
        <v>38</v>
      </c>
    </row>
    <row r="8" spans="1:12" ht="15" x14ac:dyDescent="0.4">
      <c r="A8" s="80">
        <v>1</v>
      </c>
      <c r="B8" s="98" t="str">
        <f>VLOOKUP(Tabell4[[#This Row],[Arbetar ID]],Tabell1[[Arbetar ID]:[Förnamn]],2)</f>
        <v>Samir</v>
      </c>
      <c r="C8" s="99" t="str">
        <f>VLOOKUP(Tabell4[[#This Row],[Arbetar ID]],Tabell1[[Arbetar ID]:[Efternamn]],3)</f>
        <v>Golwyn</v>
      </c>
      <c r="D8" s="11">
        <v>28000</v>
      </c>
      <c r="E8" s="11"/>
      <c r="F8" s="11">
        <v>49000</v>
      </c>
      <c r="G8" s="118">
        <v>44426</v>
      </c>
      <c r="H8" s="11">
        <v>2100</v>
      </c>
      <c r="I8" s="11">
        <v>700</v>
      </c>
      <c r="J8" s="107">
        <v>800</v>
      </c>
      <c r="K8" s="69">
        <v>0.25</v>
      </c>
      <c r="L8" s="8">
        <f>(Tabell4[[#This Row],[Månadslön]]+Tabell4[[#This Row],[Tillägg 1]]+Tabell4[[#This Row],[Tillägg 2]]-Tabell4[[#This Row],[Avdrag]])*(1-Tabell4[[#This Row],[Skatteprocent]])</f>
        <v>22500</v>
      </c>
    </row>
    <row r="9" spans="1:12" ht="15" x14ac:dyDescent="0.4">
      <c r="A9" s="80">
        <v>2</v>
      </c>
      <c r="B9" s="98" t="str">
        <f>VLOOKUP(Tabell4[[#This Row],[Arbetar ID]],Tabell1[[Arbetar ID]:[Förnamn]],2)</f>
        <v>Daniel</v>
      </c>
      <c r="C9" s="99" t="str">
        <f>VLOOKUP(Tabell4[[#This Row],[Arbetar ID]],Tabell1[[Arbetar ID]:[Efternamn]],3)</f>
        <v>Forsbäck</v>
      </c>
      <c r="D9" s="11">
        <v>31000</v>
      </c>
      <c r="E9" s="11"/>
      <c r="F9" s="11"/>
      <c r="G9" s="118"/>
      <c r="H9" s="11"/>
      <c r="I9" s="11"/>
      <c r="J9" s="108"/>
      <c r="K9" s="69">
        <v>0.28000000000000003</v>
      </c>
      <c r="L9" s="8">
        <f>(Tabell4[[#This Row],[Månadslön]]+Tabell4[[#This Row],[Tillägg 1]]+Tabell4[[#This Row],[Tillägg 2]]-Tabell4[[#This Row],[Avdrag]])*(1-Tabell4[[#This Row],[Skatteprocent]])</f>
        <v>22320</v>
      </c>
    </row>
    <row r="10" spans="1:12" ht="15" x14ac:dyDescent="0.4">
      <c r="A10" s="80">
        <v>3</v>
      </c>
      <c r="B10" s="98" t="str">
        <f>VLOOKUP(Tabell4[[#This Row],[Arbetar ID]],Tabell1[[Arbetar ID]:[Förnamn]],2)</f>
        <v>Gabriella</v>
      </c>
      <c r="C10" s="99" t="str">
        <f>VLOOKUP(Tabell4[[#This Row],[Arbetar ID]],Tabell1[[Arbetar ID]:[Efternamn]],3)</f>
        <v>Whyte</v>
      </c>
      <c r="D10" s="11">
        <v>32000</v>
      </c>
      <c r="E10" s="11"/>
      <c r="F10" s="11">
        <v>3300</v>
      </c>
      <c r="G10" s="118"/>
      <c r="H10" s="11">
        <v>2100</v>
      </c>
      <c r="I10" s="11"/>
      <c r="J10" s="108"/>
      <c r="K10" s="69">
        <v>0.25</v>
      </c>
      <c r="L10" s="8">
        <f>(Tabell4[[#This Row],[Månadslön]]+Tabell4[[#This Row],[Tillägg 1]]+Tabell4[[#This Row],[Tillägg 2]]-Tabell4[[#This Row],[Avdrag]])*(1-Tabell4[[#This Row],[Skatteprocent]])</f>
        <v>25575</v>
      </c>
    </row>
    <row r="11" spans="1:12" ht="15" x14ac:dyDescent="0.4">
      <c r="A11" s="80">
        <v>4</v>
      </c>
      <c r="B11" s="98" t="str">
        <f>VLOOKUP(Tabell4[[#This Row],[Arbetar ID]],Tabell1[[Arbetar ID]:[Förnamn]],2)</f>
        <v>Susan</v>
      </c>
      <c r="C11" s="99" t="str">
        <f>VLOOKUP(Tabell4[[#This Row],[Arbetar ID]],Tabell1[[Arbetar ID]:[Efternamn]],3)</f>
        <v>Frohn</v>
      </c>
      <c r="D11" s="11"/>
      <c r="E11" s="11">
        <v>250</v>
      </c>
      <c r="F11" s="10"/>
      <c r="G11" s="118"/>
      <c r="H11" s="11"/>
      <c r="I11" s="11"/>
      <c r="J11" s="109"/>
      <c r="K11" s="69">
        <v>0.1</v>
      </c>
      <c r="L11" s="8">
        <f>(Tabell4[[#This Row],[Månadslön]]+Tabell4[[#This Row],[Tillägg 1]]+Tabell4[[#This Row],[Tillägg 2]]-Tabell4[[#This Row],[Avdrag]])*(1-Tabell4[[#This Row],[Skatteprocent]])</f>
        <v>0</v>
      </c>
    </row>
    <row r="12" spans="1:12" ht="15" x14ac:dyDescent="0.4">
      <c r="A12" s="80">
        <v>5</v>
      </c>
      <c r="B12" s="98" t="str">
        <f>VLOOKUP(Tabell4[[#This Row],[Arbetar ID]],Tabell1[[Arbetar ID]:[Förnamn]],2)</f>
        <v>Daniela</v>
      </c>
      <c r="C12" s="99" t="str">
        <f>VLOOKUP(Tabell4[[#This Row],[Arbetar ID]],Tabell1[[Arbetar ID]:[Efternamn]],3)</f>
        <v>Hamilton</v>
      </c>
      <c r="D12" s="11">
        <v>42100</v>
      </c>
      <c r="E12" s="11"/>
      <c r="F12" s="10"/>
      <c r="G12" s="119"/>
      <c r="H12" s="11"/>
      <c r="I12" s="11">
        <v>800</v>
      </c>
      <c r="J12" s="109"/>
      <c r="K12" s="69">
        <v>0.32</v>
      </c>
      <c r="L12" s="8">
        <f>(Tabell4[[#This Row],[Månadslön]]+Tabell4[[#This Row],[Tillägg 1]]+Tabell4[[#This Row],[Tillägg 2]]-Tabell4[[#This Row],[Avdrag]])*(1-Tabell4[[#This Row],[Skatteprocent]])</f>
        <v>29171.999999999996</v>
      </c>
    </row>
    <row r="13" spans="1:12" ht="15" x14ac:dyDescent="0.4">
      <c r="A13" s="80">
        <v>6</v>
      </c>
      <c r="B13" s="98" t="str">
        <f>VLOOKUP(Tabell4[[#This Row],[Arbetar ID]],Tabell1[[Arbetar ID]:[Förnamn]],2)</f>
        <v>Shaun</v>
      </c>
      <c r="C13" s="99" t="str">
        <f>VLOOKUP(Tabell4[[#This Row],[Arbetar ID]],Tabell1[[Arbetar ID]:[Efternamn]],3)</f>
        <v>Donovan</v>
      </c>
      <c r="D13" s="11"/>
      <c r="E13" s="11"/>
      <c r="F13" s="10"/>
      <c r="G13" s="119"/>
      <c r="H13" s="11"/>
      <c r="I13" s="11"/>
      <c r="J13" s="109"/>
      <c r="K13" s="69">
        <v>0.14000000000000001</v>
      </c>
      <c r="L13" s="8">
        <f>(Tabell4[[#This Row],[Månadslön]]+Tabell4[[#This Row],[Tillägg 1]]+Tabell4[[#This Row],[Tillägg 2]]-Tabell4[[#This Row],[Avdrag]])*(1-Tabell4[[#This Row],[Skatteprocent]])</f>
        <v>0</v>
      </c>
    </row>
    <row r="14" spans="1:12" ht="15" x14ac:dyDescent="0.4">
      <c r="A14" s="80">
        <v>7</v>
      </c>
      <c r="B14" s="98" t="str">
        <f>VLOOKUP(Tabell4[[#This Row],[Arbetar ID]],Tabell1[[Arbetar ID]:[Förnamn]],2)</f>
        <v>Gina</v>
      </c>
      <c r="C14" s="99" t="str">
        <f>VLOOKUP(Tabell4[[#This Row],[Arbetar ID]],Tabell1[[Arbetar ID]:[Efternamn]],3)</f>
        <v>Perez</v>
      </c>
      <c r="D14" s="11"/>
      <c r="E14" s="11">
        <v>250</v>
      </c>
      <c r="F14" s="10"/>
      <c r="G14" s="119"/>
      <c r="H14" s="11"/>
      <c r="I14" s="11"/>
      <c r="J14" s="109"/>
      <c r="K14" s="69">
        <v>0.12</v>
      </c>
      <c r="L14" s="8">
        <f>(Tabell4[[#This Row],[Månadslön]]+Tabell4[[#This Row],[Tillägg 1]]+Tabell4[[#This Row],[Tillägg 2]]-Tabell4[[#This Row],[Avdrag]])*(1-Tabell4[[#This Row],[Skatteprocent]])</f>
        <v>0</v>
      </c>
    </row>
    <row r="15" spans="1:12" ht="15" x14ac:dyDescent="0.4">
      <c r="A15" s="80">
        <v>8</v>
      </c>
      <c r="B15" s="98" t="str">
        <f>VLOOKUP(Tabell4[[#This Row],[Arbetar ID]],Tabell1[[Arbetar ID]:[Förnamn]],2)</f>
        <v>Gabriella</v>
      </c>
      <c r="C15" s="99" t="str">
        <f>VLOOKUP(Tabell4[[#This Row],[Arbetar ID]],Tabell1[[Arbetar ID]:[Efternamn]],3)</f>
        <v>Dahl</v>
      </c>
      <c r="D15" s="11"/>
      <c r="E15" s="11">
        <v>250</v>
      </c>
      <c r="F15" s="10"/>
      <c r="G15" s="119"/>
      <c r="H15" s="11"/>
      <c r="I15" s="11"/>
      <c r="J15" s="109"/>
      <c r="K15" s="69">
        <v>0.1</v>
      </c>
      <c r="L15" s="8">
        <f>(Tabell4[[#This Row],[Månadslön]]+Tabell4[[#This Row],[Tillägg 1]]+Tabell4[[#This Row],[Tillägg 2]]-Tabell4[[#This Row],[Avdrag]])*(1-Tabell4[[#This Row],[Skatteprocent]])</f>
        <v>0</v>
      </c>
    </row>
    <row r="16" spans="1:12" ht="15" x14ac:dyDescent="0.4">
      <c r="A16" s="80">
        <v>9</v>
      </c>
      <c r="B16" s="98" t="str">
        <f>VLOOKUP(Tabell4[[#This Row],[Arbetar ID]],Tabell1[[Arbetar ID]:[Förnamn]],2)</f>
        <v>Samir</v>
      </c>
      <c r="C16" s="99" t="str">
        <f>VLOOKUP(Tabell4[[#This Row],[Arbetar ID]],Tabell1[[Arbetar ID]:[Efternamn]],3)</f>
        <v>Heinleck</v>
      </c>
      <c r="D16" s="11"/>
      <c r="E16" s="11">
        <v>250</v>
      </c>
      <c r="F16" s="10"/>
      <c r="G16" s="119"/>
      <c r="H16" s="11">
        <v>2100</v>
      </c>
      <c r="I16" s="11"/>
      <c r="J16" s="109"/>
      <c r="K16" s="69">
        <v>0.22</v>
      </c>
      <c r="L16" s="8">
        <f>(Tabell4[[#This Row],[Månadslön]]+Tabell4[[#This Row],[Tillägg 1]]+Tabell4[[#This Row],[Tillägg 2]]-Tabell4[[#This Row],[Avdrag]])*(1-Tabell4[[#This Row],[Skatteprocent]])</f>
        <v>1638</v>
      </c>
    </row>
    <row r="17" spans="1:12" ht="15" x14ac:dyDescent="0.4">
      <c r="A17" s="80">
        <v>10</v>
      </c>
      <c r="B17" s="98" t="str">
        <f>VLOOKUP(Tabell4[[#This Row],[Arbetar ID]],Tabell1[[Arbetar ID]:[Förnamn]],2)</f>
        <v>Daniel</v>
      </c>
      <c r="C17" s="99" t="str">
        <f>VLOOKUP(Tabell4[[#This Row],[Arbetar ID]],Tabell1[[Arbetar ID]:[Efternamn]],3)</f>
        <v>Farb</v>
      </c>
      <c r="D17" s="100">
        <v>31000</v>
      </c>
      <c r="E17" s="100"/>
      <c r="F17" s="101"/>
      <c r="G17" s="120">
        <v>44217</v>
      </c>
      <c r="H17" s="100">
        <v>1000</v>
      </c>
      <c r="I17" s="100"/>
      <c r="J17" s="110">
        <v>600</v>
      </c>
      <c r="K17" s="104">
        <v>0.25</v>
      </c>
      <c r="L17" s="102">
        <f>(Tabell4[[#This Row],[Månadslön]]+Tabell4[[#This Row],[Tillägg 1]]+Tabell4[[#This Row],[Tillägg 2]]-Tabell4[[#This Row],[Avdrag]])*(1-Tabell4[[#This Row],[Skatteprocent]])</f>
        <v>23550</v>
      </c>
    </row>
    <row r="18" spans="1:12" ht="15" x14ac:dyDescent="0.4">
      <c r="A18" s="80">
        <v>11</v>
      </c>
      <c r="B18" s="98" t="str">
        <f>VLOOKUP(Tabell4[[#This Row],[Arbetar ID]],Tabell1[[Arbetar ID]:[Förnamn]],2)</f>
        <v>Laura</v>
      </c>
      <c r="C18" s="99" t="str">
        <f>VLOOKUP(Tabell4[[#This Row],[Arbetar ID]],Tabell1[[Arbetar ID]:[Efternamn]],3)</f>
        <v>Salb</v>
      </c>
      <c r="D18" s="100"/>
      <c r="E18" s="100">
        <v>230</v>
      </c>
      <c r="F18" s="101"/>
      <c r="G18" s="120"/>
      <c r="H18" s="100"/>
      <c r="I18" s="100"/>
      <c r="J18" s="110"/>
      <c r="K18" s="104">
        <v>0.1</v>
      </c>
      <c r="L18" s="102">
        <f>(Tabell4[[#This Row],[Månadslön]]+Tabell4[[#This Row],[Tillägg 1]]+Tabell4[[#This Row],[Tillägg 2]]-Tabell4[[#This Row],[Avdrag]])*(1-Tabell4[[#This Row],[Skatteprocent]])</f>
        <v>0</v>
      </c>
    </row>
    <row r="19" spans="1:12" ht="15" x14ac:dyDescent="0.4">
      <c r="A19" s="80">
        <v>12</v>
      </c>
      <c r="B19" s="98" t="str">
        <f>VLOOKUP(Tabell4[[#This Row],[Arbetar ID]],Tabell1[[Arbetar ID]:[Förnamn]],2)</f>
        <v>Marcus</v>
      </c>
      <c r="C19" s="99" t="str">
        <f>VLOOKUP(Tabell4[[#This Row],[Arbetar ID]],Tabell1[[Arbetar ID]:[Efternamn]],3)</f>
        <v>Lönnqvist</v>
      </c>
      <c r="D19" s="100">
        <v>34000</v>
      </c>
      <c r="E19" s="100"/>
      <c r="F19" s="101"/>
      <c r="G19" s="120"/>
      <c r="H19" s="100"/>
      <c r="I19" s="100"/>
      <c r="J19" s="110"/>
      <c r="K19" s="104">
        <v>0.27</v>
      </c>
      <c r="L19" s="102">
        <f>(Tabell4[[#This Row],[Månadslön]]+Tabell4[[#This Row],[Tillägg 1]]+Tabell4[[#This Row],[Tillägg 2]]-Tabell4[[#This Row],[Avdrag]])*(1-Tabell4[[#This Row],[Skatteprocent]])</f>
        <v>24820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3ADA2-A787-4228-B740-B6C501B96920}">
  <sheetPr>
    <tabColor theme="7" tint="0.79998168889431442"/>
  </sheetPr>
  <dimension ref="A7:G16"/>
  <sheetViews>
    <sheetView showGridLines="0" zoomScale="90" zoomScaleNormal="90" workbookViewId="0">
      <selection activeCell="A8" sqref="A8"/>
    </sheetView>
  </sheetViews>
  <sheetFormatPr defaultRowHeight="14.5" x14ac:dyDescent="0.35"/>
  <cols>
    <col min="1" max="2" width="14.54296875" customWidth="1"/>
    <col min="3" max="3" width="18.81640625" customWidth="1"/>
    <col min="4" max="4" width="17.90625" customWidth="1"/>
    <col min="5" max="5" width="15.36328125" customWidth="1"/>
    <col min="6" max="6" width="15" customWidth="1"/>
    <col min="7" max="7" width="16.08984375" customWidth="1"/>
  </cols>
  <sheetData>
    <row r="7" spans="1:7" ht="15.5" thickBot="1" x14ac:dyDescent="0.45">
      <c r="A7" s="22" t="s">
        <v>12</v>
      </c>
      <c r="B7" s="22" t="s">
        <v>102</v>
      </c>
      <c r="C7" s="23" t="s">
        <v>1</v>
      </c>
      <c r="D7" s="24" t="s">
        <v>17</v>
      </c>
      <c r="E7" s="24" t="s">
        <v>18</v>
      </c>
      <c r="F7" s="24" t="s">
        <v>40</v>
      </c>
      <c r="G7" s="24" t="s">
        <v>39</v>
      </c>
    </row>
    <row r="8" spans="1:7" ht="15" x14ac:dyDescent="0.4">
      <c r="A8" s="19">
        <v>1</v>
      </c>
      <c r="B8" s="86" t="str">
        <f>VLOOKUP(Tabell5[[#This Row],[Arbetar ID]],Tabell1[[Arbetar ID]:[Efternamn]],2)</f>
        <v>Samir</v>
      </c>
      <c r="C8" s="88" t="str">
        <f>VLOOKUP(Tabell5[[#This Row],[Arbetar ID]],Tabell1[[Arbetar ID]:[Efternamn]],3)</f>
        <v>Golwyn</v>
      </c>
      <c r="D8" s="9">
        <v>43497</v>
      </c>
      <c r="E8" s="9">
        <v>43501</v>
      </c>
      <c r="F8" s="44">
        <f>_xlfn.DAYS(Tabell5[[#This Row],[Slutdatum]],Tabell5[[#This Row],[Startdatum]])</f>
        <v>4</v>
      </c>
      <c r="G8" t="s">
        <v>42</v>
      </c>
    </row>
    <row r="9" spans="1:7" ht="15" x14ac:dyDescent="0.4">
      <c r="A9" s="20">
        <v>3</v>
      </c>
      <c r="B9" s="87" t="str">
        <f>VLOOKUP(Tabell5[[#This Row],[Arbetar ID]],Tabell1[[Arbetar ID]:[Efternamn]],2)</f>
        <v>Gabriella</v>
      </c>
      <c r="C9" s="88" t="str">
        <f>VLOOKUP(Tabell5[[#This Row],[Arbetar ID]],Tabell1[[Arbetar ID]:[Efternamn]],3)</f>
        <v>Whyte</v>
      </c>
      <c r="D9" s="9">
        <v>43609</v>
      </c>
      <c r="E9" s="9">
        <v>43618</v>
      </c>
      <c r="F9" s="44">
        <f>_xlfn.DAYS(Tabell5[[#This Row],[Slutdatum]],Tabell5[[#This Row],[Startdatum]])</f>
        <v>9</v>
      </c>
      <c r="G9" t="s">
        <v>135</v>
      </c>
    </row>
    <row r="10" spans="1:7" ht="15" x14ac:dyDescent="0.4">
      <c r="A10" s="21">
        <v>1</v>
      </c>
      <c r="B10" s="86" t="str">
        <f>VLOOKUP(Tabell5[[#This Row],[Arbetar ID]],Tabell1[[Arbetar ID]:[Efternamn]],2)</f>
        <v>Samir</v>
      </c>
      <c r="C10" s="88" t="str">
        <f>VLOOKUP(Tabell5[[#This Row],[Arbetar ID]],Tabell1[[Arbetar ID]:[Efternamn]],3)</f>
        <v>Golwyn</v>
      </c>
      <c r="D10" s="9">
        <v>43717</v>
      </c>
      <c r="E10" s="9">
        <v>43724</v>
      </c>
      <c r="F10" s="44">
        <f>_xlfn.DAYS(Tabell5[[#This Row],[Slutdatum]],Tabell5[[#This Row],[Startdatum]])</f>
        <v>7</v>
      </c>
      <c r="G10" t="s">
        <v>42</v>
      </c>
    </row>
    <row r="11" spans="1:7" ht="15" x14ac:dyDescent="0.4">
      <c r="A11" s="20">
        <v>2</v>
      </c>
      <c r="B11" s="87" t="str">
        <f>VLOOKUP(Tabell5[[#This Row],[Arbetar ID]],Tabell1[[Arbetar ID]:[Efternamn]],2)</f>
        <v>Daniel</v>
      </c>
      <c r="C11" s="88" t="str">
        <f>VLOOKUP(Tabell5[[#This Row],[Arbetar ID]],Tabell1[[Arbetar ID]:[Efternamn]],3)</f>
        <v>Forsbäck</v>
      </c>
      <c r="D11" s="9">
        <v>43864</v>
      </c>
      <c r="E11" s="9">
        <v>43878</v>
      </c>
      <c r="F11" s="44">
        <f>_xlfn.DAYS(Tabell5[[#This Row],[Slutdatum]],Tabell5[[#This Row],[Startdatum]])</f>
        <v>14</v>
      </c>
      <c r="G11" t="s">
        <v>42</v>
      </c>
    </row>
    <row r="12" spans="1:7" ht="15" x14ac:dyDescent="0.4">
      <c r="A12" s="21">
        <v>4</v>
      </c>
      <c r="B12" s="86" t="str">
        <f>VLOOKUP(Tabell5[[#This Row],[Arbetar ID]],Tabell1[[Arbetar ID]:[Efternamn]],2)</f>
        <v>Susan</v>
      </c>
      <c r="C12" s="88" t="str">
        <f>VLOOKUP(Tabell5[[#This Row],[Arbetar ID]],Tabell1[[Arbetar ID]:[Efternamn]],3)</f>
        <v>Frohn</v>
      </c>
      <c r="D12" s="9">
        <v>44001</v>
      </c>
      <c r="E12" s="9">
        <v>44009</v>
      </c>
      <c r="F12" s="44">
        <f>_xlfn.DAYS(Tabell5[[#This Row],[Slutdatum]],Tabell5[[#This Row],[Startdatum]])</f>
        <v>8</v>
      </c>
      <c r="G12" t="s">
        <v>136</v>
      </c>
    </row>
    <row r="13" spans="1:7" ht="15" x14ac:dyDescent="0.4">
      <c r="A13" s="20">
        <v>3</v>
      </c>
      <c r="B13" s="87" t="str">
        <f>VLOOKUP(Tabell5[[#This Row],[Arbetar ID]],Tabell1[[Arbetar ID]:[Efternamn]],2)</f>
        <v>Gabriella</v>
      </c>
      <c r="C13" s="88" t="str">
        <f>VLOOKUP(Tabell5[[#This Row],[Arbetar ID]],Tabell1[[Arbetar ID]:[Efternamn]],3)</f>
        <v>Whyte</v>
      </c>
      <c r="D13" s="9">
        <v>44102</v>
      </c>
      <c r="E13" s="9">
        <v>44109</v>
      </c>
      <c r="F13" s="44">
        <f>_xlfn.DAYS(Tabell5[[#This Row],[Slutdatum]],Tabell5[[#This Row],[Startdatum]])</f>
        <v>7</v>
      </c>
      <c r="G13" t="s">
        <v>135</v>
      </c>
    </row>
    <row r="14" spans="1:7" ht="15" x14ac:dyDescent="0.4">
      <c r="A14" s="21">
        <v>2</v>
      </c>
      <c r="B14" s="86" t="str">
        <f>VLOOKUP(Tabell5[[#This Row],[Arbetar ID]],Tabell1[[Arbetar ID]:[Efternamn]],2)</f>
        <v>Daniel</v>
      </c>
      <c r="C14" s="88" t="str">
        <f>VLOOKUP(Tabell5[[#This Row],[Arbetar ID]],Tabell1[[Arbetar ID]:[Efternamn]],3)</f>
        <v>Forsbäck</v>
      </c>
      <c r="D14" s="9">
        <v>44214</v>
      </c>
      <c r="E14" s="9">
        <v>44217</v>
      </c>
      <c r="F14" s="44">
        <f>_xlfn.DAYS(Tabell5[[#This Row],[Slutdatum]],Tabell5[[#This Row],[Startdatum]])</f>
        <v>3</v>
      </c>
      <c r="G14" t="s">
        <v>42</v>
      </c>
    </row>
    <row r="15" spans="1:7" ht="15" x14ac:dyDescent="0.4">
      <c r="A15" s="20">
        <v>4</v>
      </c>
      <c r="B15" s="87" t="str">
        <f>VLOOKUP(Tabell5[[#This Row],[Arbetar ID]],Tabell1[[Arbetar ID]:[Efternamn]],2)</f>
        <v>Susan</v>
      </c>
      <c r="C15" s="88" t="str">
        <f>VLOOKUP(Tabell5[[#This Row],[Arbetar ID]],Tabell1[[Arbetar ID]:[Efternamn]],3)</f>
        <v>Frohn</v>
      </c>
      <c r="D15" s="9">
        <v>44293</v>
      </c>
      <c r="E15" s="9">
        <v>44303</v>
      </c>
      <c r="F15" s="44">
        <f>_xlfn.DAYS(Tabell5[[#This Row],[Slutdatum]],Tabell5[[#This Row],[Startdatum]])</f>
        <v>10</v>
      </c>
      <c r="G15" t="s">
        <v>42</v>
      </c>
    </row>
    <row r="16" spans="1:7" ht="15" x14ac:dyDescent="0.4">
      <c r="A16" s="21">
        <v>1</v>
      </c>
      <c r="B16" s="86" t="str">
        <f>VLOOKUP(Tabell5[[#This Row],[Arbetar ID]],Tabell1[[Arbetar ID]:[Efternamn]],2)</f>
        <v>Samir</v>
      </c>
      <c r="C16" s="88" t="str">
        <f>VLOOKUP(Tabell5[[#This Row],[Arbetar ID]],Tabell1[[Arbetar ID]:[Efternamn]],3)</f>
        <v>Golwyn</v>
      </c>
      <c r="D16" s="9">
        <v>44457</v>
      </c>
      <c r="E16" s="9">
        <v>44470</v>
      </c>
      <c r="F16" s="44">
        <f>_xlfn.DAYS(Tabell5[[#This Row],[Slutdatum]],Tabell5[[#This Row],[Startdatum]])</f>
        <v>13</v>
      </c>
      <c r="G16" t="s">
        <v>136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DBC7F-CA24-4F0C-A531-0C0A91A28066}">
  <sheetPr>
    <tabColor theme="5" tint="0.59999389629810485"/>
  </sheetPr>
  <dimension ref="A7:F19"/>
  <sheetViews>
    <sheetView showGridLines="0" zoomScale="90" zoomScaleNormal="90" workbookViewId="0">
      <selection activeCell="B18" sqref="B18"/>
    </sheetView>
  </sheetViews>
  <sheetFormatPr defaultRowHeight="14.5" x14ac:dyDescent="0.35"/>
  <cols>
    <col min="1" max="1" width="13.453125" customWidth="1"/>
    <col min="2" max="2" width="13" customWidth="1"/>
    <col min="3" max="3" width="18.90625" customWidth="1"/>
    <col min="4" max="4" width="19.6328125" customWidth="1"/>
    <col min="5" max="5" width="26.08984375" customWidth="1"/>
    <col min="6" max="6" width="22" customWidth="1"/>
  </cols>
  <sheetData>
    <row r="7" spans="1:6" ht="15.5" thickBot="1" x14ac:dyDescent="0.45">
      <c r="A7" s="35" t="s">
        <v>12</v>
      </c>
      <c r="B7" s="36" t="s">
        <v>0</v>
      </c>
      <c r="C7" s="36" t="s">
        <v>1</v>
      </c>
      <c r="D7" s="38" t="s">
        <v>73</v>
      </c>
      <c r="E7" s="38" t="s">
        <v>43</v>
      </c>
      <c r="F7" s="39" t="s">
        <v>44</v>
      </c>
    </row>
    <row r="8" spans="1:6" ht="15" x14ac:dyDescent="0.4">
      <c r="A8" s="33">
        <v>1</v>
      </c>
      <c r="B8" s="26" t="str">
        <f>VLOOKUP(Tabell3[[#This Row],[Arbetar ID]],Tabell1[[Arbetar ID]:[Efternamn]],2)</f>
        <v>Samir</v>
      </c>
      <c r="C8" s="26" t="str">
        <f>VLOOKUP(Tabell3[[#This Row],[Arbetar ID]],Tabell1[[Arbetar ID]:[Efternamn]],3)</f>
        <v>Golwyn</v>
      </c>
      <c r="D8" s="26">
        <v>25</v>
      </c>
      <c r="E8" s="31">
        <v>3</v>
      </c>
      <c r="F8" s="40">
        <f>Tabell3[[#This Row],[Semesterdagar]]-Tabell3[[#This Row],[Använda semesterdagar]]</f>
        <v>22</v>
      </c>
    </row>
    <row r="9" spans="1:6" ht="15" x14ac:dyDescent="0.4">
      <c r="A9" s="34">
        <v>2</v>
      </c>
      <c r="B9" s="27" t="str">
        <f>VLOOKUP(Tabell3[[#This Row],[Arbetar ID]],Tabell1[[Arbetar ID]:[Efternamn]],2)</f>
        <v>Daniel</v>
      </c>
      <c r="C9" s="27" t="str">
        <f>VLOOKUP(Tabell3[[#This Row],[Arbetar ID]],Tabell1[[Arbetar ID]:[Efternamn]],3)</f>
        <v>Forsbäck</v>
      </c>
      <c r="D9" s="27">
        <v>25</v>
      </c>
      <c r="E9" s="32">
        <v>1</v>
      </c>
      <c r="F9" s="41">
        <f>Tabell3[[#This Row],[Semesterdagar]]-Tabell3[[#This Row],[Använda semesterdagar]]</f>
        <v>24</v>
      </c>
    </row>
    <row r="10" spans="1:6" ht="15" x14ac:dyDescent="0.4">
      <c r="A10" s="33">
        <v>3</v>
      </c>
      <c r="B10" s="26" t="str">
        <f>VLOOKUP(Tabell3[[#This Row],[Arbetar ID]],Tabell1[[Arbetar ID]:[Efternamn]],2)</f>
        <v>Gabriella</v>
      </c>
      <c r="C10" s="26" t="str">
        <f>VLOOKUP(Tabell3[[#This Row],[Arbetar ID]],Tabell1[[Arbetar ID]:[Efternamn]],3)</f>
        <v>Whyte</v>
      </c>
      <c r="D10" s="26">
        <v>25</v>
      </c>
      <c r="E10" s="31">
        <v>10</v>
      </c>
      <c r="F10" s="40">
        <f>Tabell3[[#This Row],[Semesterdagar]]-Tabell3[[#This Row],[Använda semesterdagar]]</f>
        <v>15</v>
      </c>
    </row>
    <row r="11" spans="1:6" ht="15" x14ac:dyDescent="0.4">
      <c r="A11" s="34">
        <v>4</v>
      </c>
      <c r="B11" s="27" t="str">
        <f>VLOOKUP(Tabell3[[#This Row],[Arbetar ID]],Tabell1[[Arbetar ID]:[Efternamn]],2)</f>
        <v>Susan</v>
      </c>
      <c r="C11" s="27" t="str">
        <f>VLOOKUP(Tabell3[[#This Row],[Arbetar ID]],Tabell1[[Arbetar ID]:[Efternamn]],3)</f>
        <v>Frohn</v>
      </c>
      <c r="D11" s="27">
        <v>25</v>
      </c>
      <c r="E11" s="32">
        <v>4</v>
      </c>
      <c r="F11" s="41">
        <f>Tabell3[[#This Row],[Semesterdagar]]-Tabell3[[#This Row],[Använda semesterdagar]]</f>
        <v>21</v>
      </c>
    </row>
    <row r="12" spans="1:6" ht="15" x14ac:dyDescent="0.4">
      <c r="A12" s="33">
        <v>5</v>
      </c>
      <c r="B12" s="26" t="str">
        <f>VLOOKUP(Tabell3[[#This Row],[Arbetar ID]],Tabell1[[Arbetar ID]:[Efternamn]],2)</f>
        <v>Daniela</v>
      </c>
      <c r="C12" s="26" t="str">
        <f>VLOOKUP(Tabell3[[#This Row],[Arbetar ID]],Tabell1[[Arbetar ID]:[Efternamn]],3)</f>
        <v>Hamilton</v>
      </c>
      <c r="D12" s="26">
        <v>25</v>
      </c>
      <c r="E12" s="31">
        <v>8</v>
      </c>
      <c r="F12" s="42">
        <f>Tabell3[[#This Row],[Semesterdagar]]-Tabell3[[#This Row],[Använda semesterdagar]]</f>
        <v>17</v>
      </c>
    </row>
    <row r="13" spans="1:6" ht="15" x14ac:dyDescent="0.4">
      <c r="A13" s="34">
        <v>6</v>
      </c>
      <c r="B13" s="27" t="str">
        <f>VLOOKUP(Tabell3[[#This Row],[Arbetar ID]],Tabell1[[Arbetar ID]:[Efternamn]],2)</f>
        <v>Shaun</v>
      </c>
      <c r="C13" s="27" t="str">
        <f>VLOOKUP(Tabell3[[#This Row],[Arbetar ID]],Tabell1[[Arbetar ID]:[Efternamn]],3)</f>
        <v>Donovan</v>
      </c>
      <c r="D13" s="27">
        <v>25</v>
      </c>
      <c r="E13" s="32">
        <v>2</v>
      </c>
      <c r="F13" s="43">
        <f>Tabell3[[#This Row],[Semesterdagar]]-Tabell3[[#This Row],[Använda semesterdagar]]</f>
        <v>23</v>
      </c>
    </row>
    <row r="14" spans="1:6" ht="15" x14ac:dyDescent="0.4">
      <c r="A14" s="33">
        <v>7</v>
      </c>
      <c r="B14" s="26" t="str">
        <f>VLOOKUP(Tabell3[[#This Row],[Arbetar ID]],Tabell1[[Arbetar ID]:[Efternamn]],2)</f>
        <v>Gina</v>
      </c>
      <c r="C14" s="26" t="str">
        <f>VLOOKUP(Tabell3[[#This Row],[Arbetar ID]],Tabell1[[Arbetar ID]:[Efternamn]],3)</f>
        <v>Perez</v>
      </c>
      <c r="D14" s="26">
        <v>25</v>
      </c>
      <c r="E14" s="31">
        <v>1</v>
      </c>
      <c r="F14" s="42">
        <f>Tabell3[[#This Row],[Semesterdagar]]-Tabell3[[#This Row],[Använda semesterdagar]]</f>
        <v>24</v>
      </c>
    </row>
    <row r="15" spans="1:6" ht="15" x14ac:dyDescent="0.4">
      <c r="A15" s="34">
        <v>8</v>
      </c>
      <c r="B15" s="27" t="str">
        <f>VLOOKUP(Tabell3[[#This Row],[Arbetar ID]],Tabell1[[Arbetar ID]:[Efternamn]],2)</f>
        <v>Gabriella</v>
      </c>
      <c r="C15" s="27" t="str">
        <f>VLOOKUP(Tabell3[[#This Row],[Arbetar ID]],Tabell1[[Arbetar ID]:[Efternamn]],3)</f>
        <v>Dahl</v>
      </c>
      <c r="D15" s="27">
        <v>25</v>
      </c>
      <c r="E15" s="32">
        <v>3</v>
      </c>
      <c r="F15" s="43">
        <f>Tabell3[[#This Row],[Semesterdagar]]-Tabell3[[#This Row],[Använda semesterdagar]]</f>
        <v>22</v>
      </c>
    </row>
    <row r="16" spans="1:6" ht="15" x14ac:dyDescent="0.4">
      <c r="A16" s="33">
        <v>9</v>
      </c>
      <c r="B16" s="26" t="str">
        <f>VLOOKUP(Tabell3[[#This Row],[Arbetar ID]],Tabell1[[Arbetar ID]:[Efternamn]],2)</f>
        <v>Samir</v>
      </c>
      <c r="C16" s="26" t="str">
        <f>VLOOKUP(Tabell3[[#This Row],[Arbetar ID]],Tabell1[[Arbetar ID]:[Efternamn]],3)</f>
        <v>Heinleck</v>
      </c>
      <c r="D16" s="26">
        <v>25</v>
      </c>
      <c r="E16" s="31">
        <v>8</v>
      </c>
      <c r="F16" s="42">
        <f>Tabell3[[#This Row],[Semesterdagar]]-Tabell3[[#This Row],[Använda semesterdagar]]</f>
        <v>17</v>
      </c>
    </row>
    <row r="17" spans="1:6" ht="15" x14ac:dyDescent="0.4">
      <c r="A17" s="34">
        <v>10</v>
      </c>
      <c r="B17" s="27" t="str">
        <f>VLOOKUP(Tabell3[[#This Row],[Arbetar ID]],Tabell1[[Arbetar ID]:[Efternamn]],2)</f>
        <v>Daniel</v>
      </c>
      <c r="C17" s="27" t="str">
        <f>VLOOKUP(Tabell3[[#This Row],[Arbetar ID]],Tabell1[[Arbetar ID]:[Efternamn]],3)</f>
        <v>Farb</v>
      </c>
      <c r="D17" s="27">
        <v>25</v>
      </c>
      <c r="E17" s="32">
        <v>18</v>
      </c>
      <c r="F17" s="43">
        <f>Tabell3[[#This Row],[Semesterdagar]]-Tabell3[[#This Row],[Använda semesterdagar]]</f>
        <v>7</v>
      </c>
    </row>
    <row r="18" spans="1:6" ht="15" x14ac:dyDescent="0.4">
      <c r="A18" s="33">
        <v>11</v>
      </c>
      <c r="B18" s="26" t="str">
        <f>VLOOKUP(Tabell3[[#This Row],[Arbetar ID]],Tabell1[[Arbetar ID]:[Efternamn]],2)</f>
        <v>Laura</v>
      </c>
      <c r="C18" s="26" t="str">
        <f>VLOOKUP(Tabell3[[#This Row],[Arbetar ID]],Tabell1[[Arbetar ID]:[Efternamn]],3)</f>
        <v>Salb</v>
      </c>
      <c r="D18" s="26">
        <v>25</v>
      </c>
      <c r="E18" s="31">
        <v>2</v>
      </c>
      <c r="F18" s="42">
        <f>Tabell3[[#This Row],[Semesterdagar]]-Tabell3[[#This Row],[Använda semesterdagar]]</f>
        <v>23</v>
      </c>
    </row>
    <row r="19" spans="1:6" ht="15" x14ac:dyDescent="0.4">
      <c r="A19" s="37">
        <v>12</v>
      </c>
      <c r="B19" s="115" t="str">
        <f>VLOOKUP(Tabell3[[#This Row],[Arbetar ID]],Tabell1[[Arbetar ID]:[Efternamn]],2)</f>
        <v>Marcus</v>
      </c>
      <c r="C19" s="115" t="str">
        <f>VLOOKUP(Tabell3[[#This Row],[Arbetar ID]],Tabell1[[Arbetar ID]:[Efternamn]],3)</f>
        <v>Lönnqvist</v>
      </c>
      <c r="D19" s="116">
        <v>25</v>
      </c>
      <c r="E19" s="115">
        <v>5</v>
      </c>
      <c r="F19" s="117">
        <f>Tabell3[[#This Row],[Semesterdagar]]-Tabell3[[#This Row],[Använda semesterdagar]]</f>
        <v>20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1DBD1-65C0-4C5F-B9FB-7A06A65E3EB5}">
  <sheetPr>
    <tabColor theme="5" tint="0.39997558519241921"/>
  </sheetPr>
  <dimension ref="A2:L25"/>
  <sheetViews>
    <sheetView showGridLines="0" zoomScale="80" zoomScaleNormal="80" workbookViewId="0">
      <selection activeCell="J15" sqref="J15"/>
    </sheetView>
  </sheetViews>
  <sheetFormatPr defaultRowHeight="14.5" x14ac:dyDescent="0.35"/>
  <cols>
    <col min="1" max="1" width="12.453125" customWidth="1"/>
    <col min="2" max="2" width="13.54296875" customWidth="1"/>
    <col min="3" max="3" width="16.36328125" customWidth="1"/>
    <col min="4" max="4" width="23.36328125" customWidth="1"/>
    <col min="5" max="5" width="10.90625" customWidth="1"/>
    <col min="6" max="6" width="11.6328125" customWidth="1"/>
    <col min="7" max="7" width="17.90625" customWidth="1"/>
    <col min="8" max="8" width="16.81640625" customWidth="1"/>
    <col min="9" max="9" width="14.7265625" customWidth="1"/>
    <col min="10" max="10" width="24" customWidth="1"/>
    <col min="11" max="11" width="12.453125" customWidth="1"/>
    <col min="12" max="12" width="10.7265625" customWidth="1"/>
    <col min="13" max="13" width="10.36328125" customWidth="1"/>
    <col min="14" max="14" width="10.08984375" customWidth="1"/>
  </cols>
  <sheetData>
    <row r="2" spans="1:12" x14ac:dyDescent="0.35">
      <c r="F2" s="64"/>
    </row>
    <row r="4" spans="1:12" x14ac:dyDescent="0.35">
      <c r="E4" s="64"/>
      <c r="F4" s="62"/>
      <c r="G4" s="62"/>
    </row>
    <row r="7" spans="1:12" x14ac:dyDescent="0.35">
      <c r="A7" t="s">
        <v>48</v>
      </c>
      <c r="B7" t="s">
        <v>12</v>
      </c>
      <c r="C7" t="s">
        <v>74</v>
      </c>
      <c r="D7" t="s">
        <v>75</v>
      </c>
      <c r="E7" t="s">
        <v>76</v>
      </c>
      <c r="F7" t="s">
        <v>77</v>
      </c>
      <c r="G7" t="s">
        <v>80</v>
      </c>
      <c r="H7" t="s">
        <v>79</v>
      </c>
      <c r="J7" s="127" t="s">
        <v>165</v>
      </c>
      <c r="K7" s="127" t="s">
        <v>159</v>
      </c>
    </row>
    <row r="8" spans="1:12" x14ac:dyDescent="0.35">
      <c r="A8" s="9">
        <v>44652</v>
      </c>
      <c r="B8">
        <v>7</v>
      </c>
      <c r="C8" t="str">
        <f>_xlfn.XLOOKUP(Tabell6[[#This Row],[Arbetar ID]],$K$8:$K$12,$J$8:$J$12)</f>
        <v>Gina Perez</v>
      </c>
      <c r="D8" t="s">
        <v>166</v>
      </c>
      <c r="E8" s="64">
        <f>_xlfn.XLOOKUP(Tabell6[[#This Row],[Arbetspass]],$J$16:$J$19,$K$16:$K$19)</f>
        <v>0.375</v>
      </c>
      <c r="F8" s="64">
        <f>_xlfn.XLOOKUP(Tabell6[[#This Row],[Arbetspass]],$J$16:$J$19,$L$16:$L$19)</f>
        <v>0.58333333333333337</v>
      </c>
      <c r="G8" s="77">
        <f>HOUR(F8-E8)</f>
        <v>5</v>
      </c>
      <c r="H8" s="44" t="str">
        <f>IF(OR(WEEKDAY(Tabell6[[#This Row],[Datum]],11)=6,OR(WEEKDAY(Tabell6[[#This Row],[Datum]],11)=7)),"Ja","Nej")</f>
        <v>Nej</v>
      </c>
      <c r="I8" s="72"/>
      <c r="J8" s="124" t="s">
        <v>170</v>
      </c>
      <c r="K8" s="128">
        <v>4</v>
      </c>
    </row>
    <row r="9" spans="1:12" x14ac:dyDescent="0.35">
      <c r="A9" s="9">
        <v>44652</v>
      </c>
      <c r="B9">
        <v>9</v>
      </c>
      <c r="C9" t="str">
        <f>_xlfn.XLOOKUP(Tabell6[[#This Row],[Arbetar ID]],$K$8:$K$12,$J$8:$J$12)</f>
        <v>Samir Heinleck</v>
      </c>
      <c r="D9" t="s">
        <v>168</v>
      </c>
      <c r="E9" s="64">
        <f>_xlfn.XLOOKUP(Tabell6[[#This Row],[Arbetspass]],$J$16:$J$19,$K$16:$K$19)</f>
        <v>0.33333333333333331</v>
      </c>
      <c r="F9" s="64">
        <f>_xlfn.XLOOKUP(Tabell6[[#This Row],[Arbetspass]],$J$16:$J$19,$L$16:$L$19)</f>
        <v>0.58333333333333337</v>
      </c>
      <c r="G9" s="77">
        <f t="shared" ref="G9:G14" si="0">HOUR(F9-E9)</f>
        <v>6</v>
      </c>
      <c r="H9" s="44" t="str">
        <f>IF(OR(WEEKDAY(Tabell6[[#This Row],[Datum]],11)=6,OR(WEEKDAY(Tabell6[[#This Row],[Datum]],11)=7)),"Ja","Nej")</f>
        <v>Nej</v>
      </c>
      <c r="J9" s="124" t="s">
        <v>171</v>
      </c>
      <c r="K9" s="128">
        <v>7</v>
      </c>
    </row>
    <row r="10" spans="1:12" x14ac:dyDescent="0.35">
      <c r="A10" s="9">
        <v>44652</v>
      </c>
      <c r="B10">
        <v>11</v>
      </c>
      <c r="C10" t="str">
        <f>_xlfn.XLOOKUP(Tabell6[[#This Row],[Arbetar ID]],$K$8:$K$12,$J$8:$J$12)</f>
        <v>Laura Salb</v>
      </c>
      <c r="D10" t="s">
        <v>167</v>
      </c>
      <c r="E10" s="64">
        <f>_xlfn.XLOOKUP(Tabell6[[#This Row],[Arbetspass]],$J$16:$J$19,$K$16:$K$19)</f>
        <v>0.58333333333333337</v>
      </c>
      <c r="F10" s="64">
        <f>_xlfn.XLOOKUP(Tabell6[[#This Row],[Arbetspass]],$J$16:$J$19,$L$16:$L$19)</f>
        <v>0.79166666666666663</v>
      </c>
      <c r="G10" s="77">
        <f t="shared" si="0"/>
        <v>5</v>
      </c>
      <c r="H10" s="44" t="str">
        <f>IF(OR(WEEKDAY(Tabell6[[#This Row],[Datum]],11)=6,OR(WEEKDAY(Tabell6[[#This Row],[Datum]],11)=7)),"Ja","Nej")</f>
        <v>Nej</v>
      </c>
      <c r="J10" s="124" t="s">
        <v>172</v>
      </c>
      <c r="K10" s="128">
        <v>8</v>
      </c>
    </row>
    <row r="11" spans="1:12" x14ac:dyDescent="0.35">
      <c r="A11" s="9">
        <v>44652</v>
      </c>
      <c r="B11">
        <v>4</v>
      </c>
      <c r="C11" t="str">
        <f>_xlfn.XLOOKUP(Tabell6[[#This Row],[Arbetar ID]],$K$8:$K$12,$J$8:$J$12)</f>
        <v>Susan Frohn</v>
      </c>
      <c r="D11" t="s">
        <v>169</v>
      </c>
      <c r="E11" s="64">
        <f>_xlfn.XLOOKUP(Tabell6[[#This Row],[Arbetspass]],$J$16:$J$19,$K$16:$K$19)</f>
        <v>0.54166666666666663</v>
      </c>
      <c r="F11" s="64">
        <f>_xlfn.XLOOKUP(Tabell6[[#This Row],[Arbetspass]],$J$16:$J$19,$L$16:$L$19)</f>
        <v>0.75</v>
      </c>
      <c r="G11" s="77">
        <f t="shared" si="0"/>
        <v>5</v>
      </c>
      <c r="H11" s="44" t="str">
        <f>IF(OR(WEEKDAY(Tabell6[[#This Row],[Datum]],11)=6,OR(WEEKDAY(Tabell6[[#This Row],[Datum]],11)=7)),"Ja","Nej")</f>
        <v>Nej</v>
      </c>
      <c r="J11" s="124" t="s">
        <v>173</v>
      </c>
      <c r="K11" s="128">
        <v>9</v>
      </c>
    </row>
    <row r="12" spans="1:12" x14ac:dyDescent="0.35">
      <c r="A12" s="9">
        <v>44653</v>
      </c>
      <c r="B12">
        <v>9</v>
      </c>
      <c r="C12" t="str">
        <f>_xlfn.XLOOKUP(Tabell6[[#This Row],[Arbetar ID]],$K$8:$K$12,$J$8:$J$12)</f>
        <v>Samir Heinleck</v>
      </c>
      <c r="D12" t="s">
        <v>166</v>
      </c>
      <c r="E12" s="64">
        <f>_xlfn.XLOOKUP(Tabell6[[#This Row],[Arbetspass]],$J$16:$J$19,$K$16:$K$19)</f>
        <v>0.375</v>
      </c>
      <c r="F12" s="64">
        <f>_xlfn.XLOOKUP(Tabell6[[#This Row],[Arbetspass]],$J$16:$J$19,$L$16:$L$19)</f>
        <v>0.58333333333333337</v>
      </c>
      <c r="G12" s="77">
        <f t="shared" si="0"/>
        <v>5</v>
      </c>
      <c r="H12" s="44" t="str">
        <f>IF(OR(WEEKDAY(Tabell6[[#This Row],[Datum]],11)=6,OR(WEEKDAY(Tabell6[[#This Row],[Datum]],11)=7)),"Ja","Nej")</f>
        <v>Ja</v>
      </c>
      <c r="J12" s="124" t="s">
        <v>163</v>
      </c>
      <c r="K12" s="126">
        <v>11</v>
      </c>
    </row>
    <row r="13" spans="1:12" x14ac:dyDescent="0.35">
      <c r="A13" s="9">
        <v>44653</v>
      </c>
      <c r="B13">
        <v>11</v>
      </c>
      <c r="C13" t="str">
        <f>_xlfn.XLOOKUP(Tabell6[[#This Row],[Arbetar ID]],$K$8:$K$12,$J$8:$J$12)</f>
        <v>Laura Salb</v>
      </c>
      <c r="D13" t="s">
        <v>168</v>
      </c>
      <c r="E13" s="64">
        <f>_xlfn.XLOOKUP(Tabell6[[#This Row],[Arbetspass]],$J$16:$J$19,$K$16:$K$19)</f>
        <v>0.33333333333333331</v>
      </c>
      <c r="F13" s="64">
        <f>_xlfn.XLOOKUP(Tabell6[[#This Row],[Arbetspass]],$J$16:$J$19,$L$16:$L$19)</f>
        <v>0.58333333333333337</v>
      </c>
      <c r="G13" s="77">
        <f t="shared" si="0"/>
        <v>6</v>
      </c>
      <c r="H13" s="44" t="str">
        <f>IF(OR(WEEKDAY(Tabell6[[#This Row],[Datum]],11)=6,OR(WEEKDAY(Tabell6[[#This Row],[Datum]],11)=7)),"Ja","Nej")</f>
        <v>Ja</v>
      </c>
      <c r="J13" s="77"/>
    </row>
    <row r="14" spans="1:12" x14ac:dyDescent="0.35">
      <c r="A14" s="9">
        <v>44653</v>
      </c>
      <c r="B14">
        <v>7</v>
      </c>
      <c r="C14" t="str">
        <f>_xlfn.XLOOKUP(Tabell6[[#This Row],[Arbetar ID]],$K$8:$K$12,$J$8:$J$12)</f>
        <v>Gina Perez</v>
      </c>
      <c r="D14" t="s">
        <v>167</v>
      </c>
      <c r="E14" s="64">
        <f>_xlfn.XLOOKUP(Tabell6[[#This Row],[Arbetspass]],$J$16:$J$19,$K$16:$K$19)</f>
        <v>0.58333333333333337</v>
      </c>
      <c r="F14" s="64">
        <f>_xlfn.XLOOKUP(Tabell6[[#This Row],[Arbetspass]],$J$16:$J$19,$L$16:$L$19)</f>
        <v>0.79166666666666663</v>
      </c>
      <c r="G14" s="77">
        <f t="shared" si="0"/>
        <v>5</v>
      </c>
      <c r="H14" s="44" t="str">
        <f>IF(OR(WEEKDAY(Tabell6[[#This Row],[Datum]],11)=6,OR(WEEKDAY(Tabell6[[#This Row],[Datum]],11)=7)),"Ja","Nej")</f>
        <v>Ja</v>
      </c>
    </row>
    <row r="15" spans="1:12" x14ac:dyDescent="0.35">
      <c r="E15" s="63"/>
      <c r="G15" s="64"/>
      <c r="J15" s="127" t="s">
        <v>75</v>
      </c>
      <c r="K15" s="127" t="s">
        <v>161</v>
      </c>
      <c r="L15" s="127" t="s">
        <v>162</v>
      </c>
    </row>
    <row r="16" spans="1:12" x14ac:dyDescent="0.35">
      <c r="E16" s="63"/>
      <c r="G16" s="25"/>
      <c r="J16" s="124" t="s">
        <v>166</v>
      </c>
      <c r="K16" s="125">
        <v>0.375</v>
      </c>
      <c r="L16" s="125">
        <v>0.58333333333333337</v>
      </c>
    </row>
    <row r="17" spans="5:12" x14ac:dyDescent="0.35">
      <c r="E17" s="63"/>
      <c r="G17" s="64"/>
      <c r="J17" s="124" t="s">
        <v>167</v>
      </c>
      <c r="K17" s="125">
        <v>0.58333333333333337</v>
      </c>
      <c r="L17" s="125">
        <v>0.79166666666666663</v>
      </c>
    </row>
    <row r="18" spans="5:12" x14ac:dyDescent="0.35">
      <c r="E18" s="63"/>
      <c r="G18" s="64"/>
      <c r="J18" s="124" t="s">
        <v>168</v>
      </c>
      <c r="K18" s="125">
        <v>0.33333333333333331</v>
      </c>
      <c r="L18" s="125">
        <v>0.58333333333333337</v>
      </c>
    </row>
    <row r="19" spans="5:12" x14ac:dyDescent="0.35">
      <c r="E19" s="63"/>
      <c r="G19" s="64"/>
      <c r="J19" s="124" t="s">
        <v>169</v>
      </c>
      <c r="K19" s="125">
        <v>0.54166666666666663</v>
      </c>
      <c r="L19" s="125">
        <v>0.75</v>
      </c>
    </row>
    <row r="20" spans="5:12" x14ac:dyDescent="0.35">
      <c r="E20" s="63"/>
      <c r="G20" s="64"/>
    </row>
    <row r="21" spans="5:12" x14ac:dyDescent="0.35">
      <c r="E21" s="63"/>
    </row>
    <row r="22" spans="5:12" x14ac:dyDescent="0.35">
      <c r="E22" s="63"/>
    </row>
    <row r="25" spans="5:12" x14ac:dyDescent="0.35">
      <c r="J25" s="77"/>
    </row>
  </sheetData>
  <dataValidations count="2">
    <dataValidation type="list" allowBlank="1" showInputMessage="1" showErrorMessage="1" sqref="B8:B14" xr:uid="{1880FCB6-524C-47BC-8788-6D5053372736}">
      <formula1>$K$8:$K$12</formula1>
    </dataValidation>
    <dataValidation type="list" allowBlank="1" showInputMessage="1" showErrorMessage="1" sqref="D8:D14" xr:uid="{25D4105F-496F-4AB6-8C08-69F7FBF93362}">
      <formula1>$J$16:$J$19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A226A-AE84-4E88-80E5-F75450AB8F02}">
  <sheetPr>
    <tabColor theme="3" tint="0.59999389629810485"/>
  </sheetPr>
  <dimension ref="A1:AL116"/>
  <sheetViews>
    <sheetView showGridLines="0" zoomScale="60" zoomScaleNormal="60" workbookViewId="0">
      <selection activeCell="C10" sqref="C10"/>
    </sheetView>
  </sheetViews>
  <sheetFormatPr defaultRowHeight="14.5" x14ac:dyDescent="0.35"/>
  <cols>
    <col min="1" max="1" width="21.81640625" customWidth="1"/>
    <col min="2" max="2" width="18" customWidth="1"/>
    <col min="3" max="3" width="28.08984375" customWidth="1"/>
    <col min="4" max="4" width="21.453125" customWidth="1"/>
    <col min="5" max="5" width="24.453125" customWidth="1"/>
    <col min="6" max="6" width="21.81640625" customWidth="1"/>
    <col min="7" max="7" width="21.54296875" customWidth="1"/>
    <col min="8" max="32" width="18.81640625" customWidth="1"/>
    <col min="33" max="33" width="26.1796875" customWidth="1"/>
    <col min="34" max="34" width="15.453125" customWidth="1"/>
    <col min="38" max="38" width="11" bestFit="1" customWidth="1"/>
  </cols>
  <sheetData>
    <row r="1" spans="1:38" ht="19.5" customHeight="1" x14ac:dyDescent="0.35"/>
    <row r="6" spans="1:38" ht="27.5" customHeight="1" x14ac:dyDescent="0.35"/>
    <row r="7" spans="1:38" ht="27.5" customHeight="1" x14ac:dyDescent="0.35"/>
    <row r="8" spans="1:38" ht="27.5" customHeight="1" x14ac:dyDescent="0.35">
      <c r="A8" s="78" t="s">
        <v>95</v>
      </c>
      <c r="B8" s="78"/>
      <c r="C8" s="73" t="str">
        <f>CHOOSE(WEEKDAY(C9,11),"Måndag","Tisdag","Onsdag","Torsdag","Fredag","Lördag","Söndag")</f>
        <v>Fredag</v>
      </c>
      <c r="D8" s="74" t="str">
        <f t="shared" ref="D8:AE8" si="0">CHOOSE(WEEKDAY(D9,11),"Måndag","Tisdag","Onsdag","Torsdag","Fredag","Lördag","Söndag")</f>
        <v>Lördag</v>
      </c>
      <c r="E8" s="74" t="str">
        <f t="shared" si="0"/>
        <v>Söndag</v>
      </c>
      <c r="F8" s="73" t="str">
        <f t="shared" si="0"/>
        <v>Måndag</v>
      </c>
      <c r="G8" s="73" t="str">
        <f t="shared" si="0"/>
        <v>Tisdag</v>
      </c>
      <c r="H8" s="73" t="str">
        <f t="shared" si="0"/>
        <v>Onsdag</v>
      </c>
      <c r="I8" s="73" t="str">
        <f t="shared" si="0"/>
        <v>Torsdag</v>
      </c>
      <c r="J8" s="73" t="str">
        <f t="shared" si="0"/>
        <v>Fredag</v>
      </c>
      <c r="K8" s="74" t="str">
        <f t="shared" ref="K8" si="1">CHOOSE(WEEKDAY(K9,11),"Måndag","Tisdag","Onsdag","Torsdag","Fredag","Lördag","Söndag")</f>
        <v>Lördag</v>
      </c>
      <c r="L8" s="74" t="str">
        <f t="shared" ref="L8" si="2">CHOOSE(WEEKDAY(L9,11),"Måndag","Tisdag","Onsdag","Torsdag","Fredag","Lördag","Söndag")</f>
        <v>Söndag</v>
      </c>
      <c r="M8" s="73" t="str">
        <f t="shared" si="0"/>
        <v>Måndag</v>
      </c>
      <c r="N8" s="73" t="str">
        <f t="shared" si="0"/>
        <v>Tisdag</v>
      </c>
      <c r="O8" s="73" t="str">
        <f t="shared" si="0"/>
        <v>Onsdag</v>
      </c>
      <c r="P8" s="73" t="str">
        <f t="shared" si="0"/>
        <v>Torsdag</v>
      </c>
      <c r="Q8" s="73" t="str">
        <f t="shared" si="0"/>
        <v>Fredag</v>
      </c>
      <c r="R8" s="74" t="str">
        <f t="shared" ref="R8" si="3">CHOOSE(WEEKDAY(R9,11),"Måndag","Tisdag","Onsdag","Torsdag","Fredag","Lördag","Söndag")</f>
        <v>Lördag</v>
      </c>
      <c r="S8" s="74" t="str">
        <f t="shared" ref="S8" si="4">CHOOSE(WEEKDAY(S9,11),"Måndag","Tisdag","Onsdag","Torsdag","Fredag","Lördag","Söndag")</f>
        <v>Söndag</v>
      </c>
      <c r="T8" s="73" t="str">
        <f t="shared" si="0"/>
        <v>Måndag</v>
      </c>
      <c r="U8" s="73" t="str">
        <f t="shared" si="0"/>
        <v>Tisdag</v>
      </c>
      <c r="V8" s="73" t="str">
        <f t="shared" si="0"/>
        <v>Onsdag</v>
      </c>
      <c r="W8" s="73" t="str">
        <f t="shared" si="0"/>
        <v>Torsdag</v>
      </c>
      <c r="X8" s="73" t="str">
        <f t="shared" si="0"/>
        <v>Fredag</v>
      </c>
      <c r="Y8" s="74" t="str">
        <f t="shared" ref="Y8" si="5">CHOOSE(WEEKDAY(Y9,11),"Måndag","Tisdag","Onsdag","Torsdag","Fredag","Lördag","Söndag")</f>
        <v>Lördag</v>
      </c>
      <c r="Z8" s="74" t="str">
        <f t="shared" ref="Z8" si="6">CHOOSE(WEEKDAY(Z9,11),"Måndag","Tisdag","Onsdag","Torsdag","Fredag","Lördag","Söndag")</f>
        <v>Söndag</v>
      </c>
      <c r="AA8" s="73" t="str">
        <f t="shared" si="0"/>
        <v>Måndag</v>
      </c>
      <c r="AB8" s="73" t="str">
        <f t="shared" si="0"/>
        <v>Tisdag</v>
      </c>
      <c r="AC8" s="73" t="str">
        <f t="shared" si="0"/>
        <v>Onsdag</v>
      </c>
      <c r="AD8" s="73" t="str">
        <f t="shared" si="0"/>
        <v>Torsdag</v>
      </c>
      <c r="AE8" s="73" t="str">
        <f t="shared" si="0"/>
        <v>Fredag</v>
      </c>
      <c r="AF8" s="74" t="str">
        <f t="shared" ref="AF8" si="7">CHOOSE(WEEKDAY(AF9,11),"Måndag","Tisdag","Onsdag","Torsdag","Fredag","Lördag","Söndag")</f>
        <v>Lördag</v>
      </c>
    </row>
    <row r="9" spans="1:38" ht="27.5" customHeight="1" x14ac:dyDescent="0.35">
      <c r="A9" s="70" t="s">
        <v>12</v>
      </c>
      <c r="B9" s="70" t="s">
        <v>74</v>
      </c>
      <c r="C9" s="68">
        <v>44652</v>
      </c>
      <c r="D9" s="68">
        <v>44653</v>
      </c>
      <c r="E9" s="68">
        <v>44654</v>
      </c>
      <c r="F9" s="68">
        <v>44655</v>
      </c>
      <c r="G9" s="68">
        <v>44656</v>
      </c>
      <c r="H9" s="68">
        <v>44657</v>
      </c>
      <c r="I9" s="68">
        <v>44658</v>
      </c>
      <c r="J9" s="68">
        <v>44659</v>
      </c>
      <c r="K9" s="68">
        <v>44660</v>
      </c>
      <c r="L9" s="68">
        <v>44661</v>
      </c>
      <c r="M9" s="68">
        <v>44662</v>
      </c>
      <c r="N9" s="68">
        <v>44663</v>
      </c>
      <c r="O9" s="68">
        <v>44664</v>
      </c>
      <c r="P9" s="68">
        <v>44665</v>
      </c>
      <c r="Q9" s="68">
        <v>44666</v>
      </c>
      <c r="R9" s="68">
        <v>44667</v>
      </c>
      <c r="S9" s="68">
        <v>44668</v>
      </c>
      <c r="T9" s="68">
        <v>44669</v>
      </c>
      <c r="U9" s="68">
        <v>44670</v>
      </c>
      <c r="V9" s="68">
        <v>44671</v>
      </c>
      <c r="W9" s="68">
        <v>44672</v>
      </c>
      <c r="X9" s="68">
        <v>44673</v>
      </c>
      <c r="Y9" s="68">
        <v>44674</v>
      </c>
      <c r="Z9" s="68">
        <v>44675</v>
      </c>
      <c r="AA9" s="68">
        <v>44676</v>
      </c>
      <c r="AB9" s="68">
        <v>44677</v>
      </c>
      <c r="AC9" s="68">
        <v>44678</v>
      </c>
      <c r="AD9" s="68">
        <v>44679</v>
      </c>
      <c r="AE9" s="68">
        <v>44680</v>
      </c>
      <c r="AF9" s="68">
        <v>44681</v>
      </c>
      <c r="AG9" s="75" t="s">
        <v>96</v>
      </c>
      <c r="AK9">
        <v>1</v>
      </c>
    </row>
    <row r="10" spans="1:38" ht="27.5" customHeight="1" x14ac:dyDescent="0.35">
      <c r="A10" s="71">
        <v>1</v>
      </c>
      <c r="B10" s="71" t="str">
        <f>VLOOKUP(A10,Tabell1[[Arbetar ID]:[Förnamn]],2)&amp;" "&amp;VLOOKUP(A10,Tabell1[[Arbetar ID]:[Efternamn]],3)</f>
        <v>Samir Golwyn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76">
        <f>SUMIFS(Tabell6[Arbetspass längd],Tabell6[Datum],"&gt;="&amp;Arbetsschema!$C$9,Tabell6[Datum],"&lt;="&amp;Arbetsschema!$AF$9,Tabell6[Arbetar ID],Arbetsschema!A10)</f>
        <v>0</v>
      </c>
    </row>
    <row r="11" spans="1:38" ht="27.5" customHeight="1" x14ac:dyDescent="0.35">
      <c r="A11" s="71">
        <v>2</v>
      </c>
      <c r="B11" s="71" t="str">
        <f>VLOOKUP(A11,Tabell1[[Arbetar ID]:[Förnamn]],2)&amp;" "&amp;VLOOKUP(A11,Tabell1[[Arbetar ID]:[Efternamn]],3)</f>
        <v>Daniel Forsbäck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76">
        <f>SUMIFS(Tabell6[Arbetspass längd],Tabell6[Datum],"&gt;="&amp;Arbetsschema!$C$9,Tabell6[Datum],"&lt;="&amp;Arbetsschema!$AF$9,Tabell6[Arbetar ID],Arbetsschema!A11)</f>
        <v>0</v>
      </c>
    </row>
    <row r="12" spans="1:38" ht="27.5" customHeight="1" x14ac:dyDescent="0.35">
      <c r="A12" s="71">
        <v>3</v>
      </c>
      <c r="B12" s="71" t="str">
        <f>VLOOKUP(A12,Tabell1[[Arbetar ID]:[Förnamn]],2)&amp;" "&amp;VLOOKUP(A12,Tabell1[[Arbetar ID]:[Efternamn]],3)</f>
        <v>Gabriella Whyte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76">
        <f>SUMIFS(Tabell6[Arbetspass längd],Tabell6[Datum],"&gt;="&amp;Arbetsschema!$C$9,Tabell6[Datum],"&lt;="&amp;Arbetsschema!$AF$9,Tabell6[Arbetar ID],Arbetsschema!A12)</f>
        <v>0</v>
      </c>
      <c r="AL12" s="9"/>
    </row>
    <row r="13" spans="1:38" ht="27.5" customHeight="1" x14ac:dyDescent="0.35">
      <c r="A13" s="71">
        <v>4</v>
      </c>
      <c r="B13" s="71" t="str">
        <f>VLOOKUP(A13,Tabell1[[Arbetar ID]:[Förnamn]],2)&amp;" "&amp;VLOOKUP(A13,Tabell1[[Arbetar ID]:[Efternamn]],3)</f>
        <v>Susan Frohn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76">
        <f>SUMIFS(Tabell6[Arbetspass längd],Tabell6[Datum],"&gt;="&amp;Arbetsschema!$C$9,Tabell6[Datum],"&lt;="&amp;Arbetsschema!$AF$9,Tabell6[Arbetar ID],Arbetsschema!A13)</f>
        <v>5</v>
      </c>
      <c r="AL13" s="9"/>
    </row>
    <row r="14" spans="1:38" ht="27.5" customHeight="1" x14ac:dyDescent="0.35">
      <c r="A14" s="71">
        <v>5</v>
      </c>
      <c r="B14" s="71" t="str">
        <f>VLOOKUP(A14,Tabell1[[Arbetar ID]:[Förnamn]],2)&amp;" "&amp;VLOOKUP(A14,Tabell1[[Arbetar ID]:[Efternamn]],3)</f>
        <v>Daniela Hamilton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76">
        <f>SUMIFS(Tabell6[Arbetspass längd],Tabell6[Datum],"&gt;="&amp;Arbetsschema!$C$9,Tabell6[Datum],"&lt;="&amp;Arbetsschema!$AF$9,Tabell6[Arbetar ID],Arbetsschema!A14)</f>
        <v>0</v>
      </c>
      <c r="AL14" s="9"/>
    </row>
    <row r="15" spans="1:38" ht="27.5" customHeight="1" x14ac:dyDescent="0.35">
      <c r="A15" s="71">
        <v>6</v>
      </c>
      <c r="B15" s="71" t="str">
        <f>VLOOKUP(A15,Tabell1[[Arbetar ID]:[Förnamn]],2)&amp;" "&amp;VLOOKUP(A15,Tabell1[[Arbetar ID]:[Efternamn]],3)</f>
        <v>Shaun Donovan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76">
        <f>SUMIFS(Tabell6[Arbetspass längd],Tabell6[Datum],"&gt;="&amp;Arbetsschema!$C$9,Tabell6[Datum],"&lt;="&amp;Arbetsschema!$AF$9,Tabell6[Arbetar ID],Arbetsschema!A15)</f>
        <v>0</v>
      </c>
      <c r="AL15" s="9"/>
    </row>
    <row r="16" spans="1:38" ht="27.5" customHeight="1" x14ac:dyDescent="0.35">
      <c r="A16" s="71">
        <v>7</v>
      </c>
      <c r="B16" s="71" t="str">
        <f>VLOOKUP(A16,Tabell1[[Arbetar ID]:[Förnamn]],2)&amp;" "&amp;VLOOKUP(A16,Tabell1[[Arbetar ID]:[Efternamn]],3)</f>
        <v>Gina Perez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76">
        <f>SUMIFS(Tabell6[Arbetspass längd],Tabell6[Datum],"&gt;="&amp;Arbetsschema!$C$9,Tabell6[Datum],"&lt;="&amp;Arbetsschema!$AF$9,Tabell6[Arbetar ID],Arbetsschema!A16)</f>
        <v>10</v>
      </c>
      <c r="AL16" s="9"/>
    </row>
    <row r="17" spans="1:33" ht="27.5" customHeight="1" x14ac:dyDescent="0.35">
      <c r="A17" s="71">
        <v>8</v>
      </c>
      <c r="B17" s="71" t="str">
        <f>VLOOKUP(A17,Tabell1[[Arbetar ID]:[Förnamn]],2)&amp;" "&amp;VLOOKUP(A17,Tabell1[[Arbetar ID]:[Efternamn]],3)</f>
        <v>Gabriella Dahl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76">
        <f>SUMIFS(Tabell6[Arbetspass längd],Tabell6[Datum],"&gt;="&amp;Arbetsschema!$C$9,Tabell6[Datum],"&lt;="&amp;Arbetsschema!$AF$9,Tabell6[Arbetar ID],Arbetsschema!A17)</f>
        <v>0</v>
      </c>
    </row>
    <row r="18" spans="1:33" ht="27.5" customHeight="1" x14ac:dyDescent="0.35">
      <c r="A18" s="71">
        <v>9</v>
      </c>
      <c r="B18" s="71" t="str">
        <f>VLOOKUP(A18,Tabell1[[Arbetar ID]:[Förnamn]],2)&amp;" "&amp;VLOOKUP(A18,Tabell1[[Arbetar ID]:[Efternamn]],3)</f>
        <v>Samir Heinleck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76">
        <f>SUMIFS(Tabell6[Arbetspass längd],Tabell6[Datum],"&gt;="&amp;Arbetsschema!$C$9,Tabell6[Datum],"&lt;="&amp;Arbetsschema!$AF$9,Tabell6[Arbetar ID],Arbetsschema!A18)</f>
        <v>11</v>
      </c>
    </row>
    <row r="19" spans="1:33" ht="27.5" customHeight="1" x14ac:dyDescent="0.35">
      <c r="A19" s="71">
        <v>10</v>
      </c>
      <c r="B19" s="71" t="str">
        <f>VLOOKUP(A19,Tabell1[[Arbetar ID]:[Förnamn]],2)&amp;" "&amp;VLOOKUP(A19,Tabell1[[Arbetar ID]:[Efternamn]],3)</f>
        <v>Daniel Farb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76">
        <f>SUMIFS(Tabell6[Arbetspass längd],Tabell6[Datum],"&gt;="&amp;Arbetsschema!$C$9,Tabell6[Datum],"&lt;="&amp;Arbetsschema!$AF$9,Tabell6[Arbetar ID],Arbetsschema!A19)</f>
        <v>0</v>
      </c>
    </row>
    <row r="20" spans="1:33" ht="27.5" customHeight="1" x14ac:dyDescent="0.35">
      <c r="A20" s="71">
        <v>11</v>
      </c>
      <c r="B20" s="71" t="str">
        <f>VLOOKUP(A20,Tabell1[[Arbetar ID]:[Förnamn]],2)&amp;" "&amp;VLOOKUP(A20,Tabell1[[Arbetar ID]:[Efternamn]],3)</f>
        <v>Laura Salb</v>
      </c>
      <c r="C20" s="61"/>
      <c r="D20" s="61"/>
      <c r="E20" s="61" t="str" cm="1">
        <f t="array" ref="E20">IFERROR(_xlfn._xlws.FILTER(Tabell6[Arbetspass]&amp;" - "&amp;Tabell6[Starttid]*24&amp;" till "&amp;Tabell6[Sluttid]*24,(Tabell6[Datum]=Arbetsschema!E$9)*(Arbetsschema!$A20=Tabell6[Arbetar ID])),"")</f>
        <v/>
      </c>
      <c r="F20" s="61" t="str" cm="1">
        <f t="array" ref="F20">IFERROR(_xlfn._xlws.FILTER(Tabell6[Arbetspass]&amp;" - "&amp;Tabell6[Starttid]*24&amp;" till "&amp;Tabell6[Sluttid]*24,(Tabell6[Datum]=Arbetsschema!F$9)*(Arbetsschema!$A20=Tabell6[Arbetar ID])),"")</f>
        <v/>
      </c>
      <c r="G20" s="61" t="str" cm="1">
        <f t="array" ref="G20">IFERROR(_xlfn._xlws.FILTER(Tabell6[Arbetspass]&amp;" - "&amp;Tabell6[Starttid]*24&amp;" till "&amp;Tabell6[Sluttid]*24,(Tabell6[Datum]=Arbetsschema!G$9)*(Arbetsschema!$A20=Tabell6[Arbetar ID])),"")</f>
        <v/>
      </c>
      <c r="H20" s="61" t="str" cm="1">
        <f t="array" ref="H20">IFERROR(_xlfn._xlws.FILTER(Tabell6[Arbetspass]&amp;" - "&amp;Tabell6[Starttid]*24&amp;" till "&amp;Tabell6[Sluttid]*24,(Tabell6[Datum]=Arbetsschema!H$9)*(Arbetsschema!$A20=Tabell6[Arbetar ID])),"")</f>
        <v/>
      </c>
      <c r="I20" s="61" t="str" cm="1">
        <f t="array" ref="I20">IFERROR(_xlfn._xlws.FILTER(Tabell6[Arbetspass]&amp;" - "&amp;Tabell6[Starttid]*24&amp;" till "&amp;Tabell6[Sluttid]*24,(Tabell6[Datum]=Arbetsschema!I$9)*(Arbetsschema!$A20=Tabell6[Arbetar ID])),"")</f>
        <v/>
      </c>
      <c r="J20" s="61" t="str" cm="1">
        <f t="array" ref="J20">IFERROR(_xlfn._xlws.FILTER(Tabell6[Arbetspass]&amp;" - "&amp;Tabell6[Starttid]*24&amp;" till "&amp;Tabell6[Sluttid]*24,(Tabell6[Datum]=Arbetsschema!J$9)*(Arbetsschema!$A20=Tabell6[Arbetar ID])),"")</f>
        <v/>
      </c>
      <c r="K20" s="61" t="str" cm="1">
        <f t="array" ref="K20">IFERROR(_xlfn._xlws.FILTER(Tabell6[Arbetspass]&amp;" - "&amp;Tabell6[Starttid]*24&amp;" till "&amp;Tabell6[Sluttid]*24,(Tabell6[Datum]=Arbetsschema!K$9)*(Arbetsschema!$A20=Tabell6[Arbetar ID])),"")</f>
        <v/>
      </c>
      <c r="L20" s="61" t="str" cm="1">
        <f t="array" ref="L20">IFERROR(_xlfn._xlws.FILTER(Tabell6[Arbetspass]&amp;" - "&amp;Tabell6[Starttid]*24&amp;" till "&amp;Tabell6[Sluttid]*24,(Tabell6[Datum]=Arbetsschema!L$9)*(Arbetsschema!$A20=Tabell6[Arbetar ID])),"")</f>
        <v/>
      </c>
      <c r="M20" s="61" t="str" cm="1">
        <f t="array" ref="M20">IFERROR(_xlfn._xlws.FILTER(Tabell6[Arbetspass]&amp;" - "&amp;Tabell6[Starttid]*24&amp;" till "&amp;Tabell6[Sluttid]*24,(Tabell6[Datum]=Arbetsschema!M$9)*(Arbetsschema!$A20=Tabell6[Arbetar ID])),"")</f>
        <v/>
      </c>
      <c r="N20" s="61" t="str" cm="1">
        <f t="array" ref="N20">IFERROR(_xlfn._xlws.FILTER(Tabell6[Arbetspass]&amp;" - "&amp;Tabell6[Starttid]*24&amp;" till "&amp;Tabell6[Sluttid]*24,(Tabell6[Datum]=Arbetsschema!N$9)*(Arbetsschema!$A20=Tabell6[Arbetar ID])),"")</f>
        <v/>
      </c>
      <c r="O20" s="61" t="str" cm="1">
        <f t="array" ref="O20">IFERROR(_xlfn._xlws.FILTER(Tabell6[Arbetspass]&amp;" - "&amp;Tabell6[Starttid]*24&amp;" till "&amp;Tabell6[Sluttid]*24,(Tabell6[Datum]=Arbetsschema!O$9)*(Arbetsschema!$A20=Tabell6[Arbetar ID])),"")</f>
        <v/>
      </c>
      <c r="P20" s="61" t="str" cm="1">
        <f t="array" ref="P20">IFERROR(_xlfn._xlws.FILTER(Tabell6[Arbetspass]&amp;" - "&amp;Tabell6[Starttid]*24&amp;" till "&amp;Tabell6[Sluttid]*24,(Tabell6[Datum]=Arbetsschema!P$9)*(Arbetsschema!$A20=Tabell6[Arbetar ID])),"")</f>
        <v/>
      </c>
      <c r="Q20" s="61" t="str" cm="1">
        <f t="array" ref="Q20">IFERROR(_xlfn._xlws.FILTER(Tabell6[Arbetspass]&amp;" - "&amp;Tabell6[Starttid]*24&amp;" till "&amp;Tabell6[Sluttid]*24,(Tabell6[Datum]=Arbetsschema!Q$9)*(Arbetsschema!$A20=Tabell6[Arbetar ID])),"")</f>
        <v/>
      </c>
      <c r="R20" s="61" t="str" cm="1">
        <f t="array" ref="R20">IFERROR(_xlfn._xlws.FILTER(Tabell6[Arbetspass]&amp;" - "&amp;Tabell6[Starttid]*24&amp;" till "&amp;Tabell6[Sluttid]*24,(Tabell6[Datum]=Arbetsschema!R$9)*(Arbetsschema!$A20=Tabell6[Arbetar ID])),"")</f>
        <v/>
      </c>
      <c r="S20" s="61" t="str" cm="1">
        <f t="array" ref="S20">IFERROR(_xlfn._xlws.FILTER(Tabell6[Arbetspass]&amp;" - "&amp;Tabell6[Starttid]*24&amp;" till "&amp;Tabell6[Sluttid]*24,(Tabell6[Datum]=Arbetsschema!S$9)*(Arbetsschema!$A20=Tabell6[Arbetar ID])),"")</f>
        <v/>
      </c>
      <c r="T20" s="61" t="str" cm="1">
        <f t="array" ref="T20">IFERROR(_xlfn._xlws.FILTER(Tabell6[Arbetspass]&amp;" - "&amp;Tabell6[Starttid]*24&amp;" till "&amp;Tabell6[Sluttid]*24,(Tabell6[Datum]=Arbetsschema!T$9)*(Arbetsschema!$A20=Tabell6[Arbetar ID])),"")</f>
        <v/>
      </c>
      <c r="U20" s="61" t="str" cm="1">
        <f t="array" ref="U20">IFERROR(_xlfn._xlws.FILTER(Tabell6[Arbetspass]&amp;" - "&amp;Tabell6[Starttid]*24&amp;" till "&amp;Tabell6[Sluttid]*24,(Tabell6[Datum]=Arbetsschema!U$9)*(Arbetsschema!$A20=Tabell6[Arbetar ID])),"")</f>
        <v/>
      </c>
      <c r="V20" s="61" t="str" cm="1">
        <f t="array" ref="V20">IFERROR(_xlfn._xlws.FILTER(Tabell6[Arbetspass]&amp;" - "&amp;Tabell6[Starttid]*24&amp;" till "&amp;Tabell6[Sluttid]*24,(Tabell6[Datum]=Arbetsschema!V$9)*(Arbetsschema!$A20=Tabell6[Arbetar ID])),"")</f>
        <v/>
      </c>
      <c r="W20" s="61" t="str" cm="1">
        <f t="array" ref="W20">IFERROR(_xlfn._xlws.FILTER(Tabell6[Arbetspass]&amp;" - "&amp;Tabell6[Starttid]*24&amp;" till "&amp;Tabell6[Sluttid]*24,(Tabell6[Datum]=Arbetsschema!W$9)*(Arbetsschema!$A20=Tabell6[Arbetar ID])),"")</f>
        <v/>
      </c>
      <c r="X20" s="61" t="str" cm="1">
        <f t="array" ref="X20">IFERROR(_xlfn._xlws.FILTER(Tabell6[Arbetspass]&amp;" - "&amp;Tabell6[Starttid]*24&amp;" till "&amp;Tabell6[Sluttid]*24,(Tabell6[Datum]=Arbetsschema!X$9)*(Arbetsschema!$A20=Tabell6[Arbetar ID])),"")</f>
        <v/>
      </c>
      <c r="Y20" s="61" t="str" cm="1">
        <f t="array" ref="Y20">IFERROR(_xlfn._xlws.FILTER(Tabell6[Arbetspass]&amp;" - "&amp;Tabell6[Starttid]*24&amp;" till "&amp;Tabell6[Sluttid]*24,(Tabell6[Datum]=Arbetsschema!Y$9)*(Arbetsschema!$A20=Tabell6[Arbetar ID])),"")</f>
        <v/>
      </c>
      <c r="Z20" s="61" t="str" cm="1">
        <f t="array" ref="Z20">IFERROR(_xlfn._xlws.FILTER(Tabell6[Arbetspass]&amp;" - "&amp;Tabell6[Starttid]*24&amp;" till "&amp;Tabell6[Sluttid]*24,(Tabell6[Datum]=Arbetsschema!Z$9)*(Arbetsschema!$A20=Tabell6[Arbetar ID])),"")</f>
        <v/>
      </c>
      <c r="AA20" s="61" t="str" cm="1">
        <f t="array" ref="AA20">IFERROR(_xlfn._xlws.FILTER(Tabell6[Arbetspass]&amp;" - "&amp;Tabell6[Starttid]*24&amp;" till "&amp;Tabell6[Sluttid]*24,(Tabell6[Datum]=Arbetsschema!AA$9)*(Arbetsschema!$A20=Tabell6[Arbetar ID])),"")</f>
        <v/>
      </c>
      <c r="AB20" s="61" t="str" cm="1">
        <f t="array" ref="AB20">IFERROR(_xlfn._xlws.FILTER(Tabell6[Arbetspass]&amp;" - "&amp;Tabell6[Starttid]*24&amp;" till "&amp;Tabell6[Sluttid]*24,(Tabell6[Datum]=Arbetsschema!AB$9)*(Arbetsschema!$A20=Tabell6[Arbetar ID])),"")</f>
        <v/>
      </c>
      <c r="AC20" s="61" t="str" cm="1">
        <f t="array" ref="AC20">IFERROR(_xlfn._xlws.FILTER(Tabell6[Arbetspass]&amp;" - "&amp;Tabell6[Starttid]*24&amp;" till "&amp;Tabell6[Sluttid]*24,(Tabell6[Datum]=Arbetsschema!AC$9)*(Arbetsschema!$A20=Tabell6[Arbetar ID])),"")</f>
        <v/>
      </c>
      <c r="AD20" s="61" t="str" cm="1">
        <f t="array" ref="AD20">IFERROR(_xlfn._xlws.FILTER(Tabell6[Arbetspass]&amp;" - "&amp;Tabell6[Starttid]*24&amp;" till "&amp;Tabell6[Sluttid]*24,(Tabell6[Datum]=Arbetsschema!AD$9)*(Arbetsschema!$A20=Tabell6[Arbetar ID])),"")</f>
        <v/>
      </c>
      <c r="AE20" s="61" t="str" cm="1">
        <f t="array" ref="AE20">IFERROR(_xlfn._xlws.FILTER(Tabell6[Arbetspass]&amp;" - "&amp;Tabell6[Starttid]*24&amp;" till "&amp;Tabell6[Sluttid]*24,(Tabell6[Datum]=Arbetsschema!AE$9)*(Arbetsschema!$A20=Tabell6[Arbetar ID])),"")</f>
        <v/>
      </c>
      <c r="AF20" s="61" t="str" cm="1">
        <f t="array" ref="AF20">IFERROR(_xlfn._xlws.FILTER(Tabell6[Arbetspass]&amp;" - "&amp;Tabell6[Starttid]*24&amp;" till "&amp;Tabell6[Sluttid]*24,(Tabell6[Datum]=Arbetsschema!AF$9)*(Arbetsschema!$A20=Tabell6[Arbetar ID])),"")</f>
        <v/>
      </c>
      <c r="AG20" s="76">
        <f>SUMIFS(Tabell6[Arbetspass längd],Tabell6[Datum],"&gt;="&amp;Arbetsschema!$C$9,Tabell6[Datum],"&lt;="&amp;Arbetsschema!$AF$9,Tabell6[Arbetar ID],Arbetsschema!A20)</f>
        <v>11</v>
      </c>
    </row>
    <row r="21" spans="1:33" ht="27.5" customHeight="1" x14ac:dyDescent="0.35"/>
    <row r="22" spans="1:33" ht="27.5" customHeight="1" x14ac:dyDescent="0.35"/>
    <row r="23" spans="1:33" ht="27.5" customHeight="1" x14ac:dyDescent="0.35"/>
    <row r="24" spans="1:33" ht="27.5" customHeight="1" x14ac:dyDescent="0.35"/>
    <row r="25" spans="1:33" ht="27.5" customHeight="1" x14ac:dyDescent="0.35"/>
    <row r="26" spans="1:33" ht="27.5" customHeight="1" x14ac:dyDescent="0.35"/>
    <row r="27" spans="1:33" ht="27.5" customHeight="1" x14ac:dyDescent="0.35"/>
    <row r="28" spans="1:33" ht="27.5" customHeight="1" x14ac:dyDescent="0.35"/>
    <row r="29" spans="1:33" ht="27.5" customHeight="1" x14ac:dyDescent="0.35"/>
    <row r="30" spans="1:33" ht="27.5" customHeight="1" x14ac:dyDescent="0.35"/>
    <row r="31" spans="1:33" ht="27.5" customHeight="1" x14ac:dyDescent="0.35"/>
    <row r="32" spans="1:33" ht="27.5" customHeight="1" x14ac:dyDescent="0.35"/>
    <row r="33" ht="17.5" customHeight="1" x14ac:dyDescent="0.35"/>
    <row r="106" ht="23.5" customHeight="1" x14ac:dyDescent="0.35"/>
    <row r="116" ht="21" customHeight="1" x14ac:dyDescent="0.35"/>
  </sheetData>
  <mergeCells count="1">
    <mergeCell ref="A8:B8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12B7E-6CA3-41ED-A6DB-AA999FB86BCF}">
  <sheetPr>
    <tabColor theme="8" tint="0.59999389629810485"/>
  </sheetPr>
  <dimension ref="A1:G53"/>
  <sheetViews>
    <sheetView showGridLines="0" zoomScale="60" zoomScaleNormal="60" workbookViewId="0">
      <selection activeCell="C10" sqref="C10"/>
    </sheetView>
  </sheetViews>
  <sheetFormatPr defaultRowHeight="14.5" x14ac:dyDescent="0.35"/>
  <cols>
    <col min="1" max="1" width="47.453125" customWidth="1"/>
    <col min="2" max="2" width="30.1796875" customWidth="1"/>
    <col min="3" max="3" width="50.453125" customWidth="1"/>
    <col min="4" max="4" width="60.6328125" customWidth="1"/>
    <col min="5" max="5" width="26.26953125" customWidth="1"/>
    <col min="6" max="6" width="11.36328125" customWidth="1"/>
  </cols>
  <sheetData>
    <row r="1" spans="1:7" ht="20" customHeight="1" x14ac:dyDescent="0.45">
      <c r="F1" s="45"/>
      <c r="G1" s="45"/>
    </row>
    <row r="2" spans="1:7" ht="24" customHeight="1" x14ac:dyDescent="0.35"/>
    <row r="3" spans="1:7" ht="31" customHeight="1" x14ac:dyDescent="0.35"/>
    <row r="4" spans="1:7" ht="31" customHeight="1" x14ac:dyDescent="0.35"/>
    <row r="5" spans="1:7" ht="26.5" customHeight="1" x14ac:dyDescent="0.35"/>
    <row r="6" spans="1:7" ht="31" customHeight="1" x14ac:dyDescent="0.35">
      <c r="B6" s="53" t="s">
        <v>52</v>
      </c>
      <c r="C6" s="53" t="s">
        <v>55</v>
      </c>
      <c r="D6" s="53" t="s">
        <v>49</v>
      </c>
      <c r="E6" s="53" t="s">
        <v>50</v>
      </c>
    </row>
    <row r="7" spans="1:7" ht="31" customHeight="1" x14ac:dyDescent="0.35">
      <c r="A7" s="48" t="s">
        <v>41</v>
      </c>
      <c r="B7" s="49"/>
      <c r="C7" s="49"/>
      <c r="D7" s="46"/>
      <c r="E7" s="46"/>
    </row>
    <row r="8" spans="1:7" ht="31" customHeight="1" x14ac:dyDescent="0.45">
      <c r="A8" s="47" t="s">
        <v>51</v>
      </c>
      <c r="B8" s="50">
        <v>44634</v>
      </c>
      <c r="C8" s="52">
        <f ca="1">_xlfn.DAYS(B8,TODAY())</f>
        <v>21</v>
      </c>
      <c r="D8" s="47"/>
      <c r="E8" s="47"/>
    </row>
    <row r="9" spans="1:7" ht="31" customHeight="1" x14ac:dyDescent="0.45">
      <c r="A9" s="47" t="s">
        <v>53</v>
      </c>
      <c r="B9" s="50">
        <v>44639</v>
      </c>
      <c r="C9" s="52">
        <f ca="1">_xlfn.DAYS(B9,TODAY())</f>
        <v>26</v>
      </c>
      <c r="D9" s="47"/>
      <c r="E9" s="47"/>
    </row>
    <row r="10" spans="1:7" ht="31" customHeight="1" x14ac:dyDescent="0.45">
      <c r="A10" s="47"/>
      <c r="B10" s="47"/>
      <c r="C10" s="47"/>
      <c r="D10" s="47"/>
      <c r="E10" s="47"/>
    </row>
    <row r="11" spans="1:7" ht="31" customHeight="1" x14ac:dyDescent="0.45">
      <c r="A11" s="47"/>
      <c r="B11" s="47"/>
      <c r="C11" s="47"/>
      <c r="D11" s="47"/>
      <c r="E11" s="47"/>
    </row>
    <row r="12" spans="1:7" ht="31" customHeight="1" x14ac:dyDescent="0.45">
      <c r="A12" s="47"/>
      <c r="B12" s="47"/>
      <c r="C12" s="47"/>
      <c r="D12" s="47"/>
      <c r="E12" s="47"/>
    </row>
    <row r="13" spans="1:7" ht="31" customHeight="1" x14ac:dyDescent="0.45">
      <c r="A13" s="47"/>
      <c r="B13" s="47"/>
      <c r="C13" s="47"/>
      <c r="D13" s="47"/>
      <c r="E13" s="47"/>
    </row>
    <row r="14" spans="1:7" ht="22" customHeight="1" x14ac:dyDescent="0.45">
      <c r="A14" s="47"/>
      <c r="B14" s="47"/>
      <c r="C14" s="47"/>
      <c r="D14" s="47"/>
      <c r="E14" s="47"/>
    </row>
    <row r="15" spans="1:7" ht="31" customHeight="1" x14ac:dyDescent="0.45">
      <c r="A15" s="47"/>
      <c r="B15" s="47"/>
      <c r="C15" s="47"/>
      <c r="D15" s="47"/>
      <c r="E15" s="47"/>
    </row>
    <row r="16" spans="1:7" ht="31" customHeight="1" x14ac:dyDescent="0.45">
      <c r="A16" s="47"/>
      <c r="B16" s="47"/>
      <c r="C16" s="47"/>
      <c r="D16" s="47"/>
      <c r="E16" s="47"/>
    </row>
    <row r="17" spans="1:5" ht="31" customHeight="1" x14ac:dyDescent="0.45">
      <c r="A17" s="47"/>
      <c r="B17" s="47"/>
      <c r="C17" s="47"/>
      <c r="D17" s="47"/>
      <c r="E17" s="47"/>
    </row>
    <row r="18" spans="1:5" ht="31" customHeight="1" x14ac:dyDescent="0.45">
      <c r="A18" s="47"/>
      <c r="B18" s="47"/>
      <c r="C18" s="47"/>
      <c r="D18" s="47"/>
      <c r="E18" s="47"/>
    </row>
    <row r="19" spans="1:5" ht="31" customHeight="1" x14ac:dyDescent="0.45">
      <c r="A19" s="48" t="s">
        <v>45</v>
      </c>
      <c r="B19" s="49"/>
      <c r="C19" s="49"/>
      <c r="D19" s="51"/>
      <c r="E19" s="51"/>
    </row>
    <row r="20" spans="1:5" ht="31" customHeight="1" x14ac:dyDescent="0.45">
      <c r="A20" s="47"/>
      <c r="B20" s="47"/>
      <c r="C20" s="47"/>
      <c r="D20" s="47"/>
      <c r="E20" s="47"/>
    </row>
    <row r="21" spans="1:5" ht="31" customHeight="1" x14ac:dyDescent="0.45">
      <c r="A21" s="47"/>
      <c r="B21" s="47"/>
      <c r="C21" s="47"/>
      <c r="D21" s="47"/>
      <c r="E21" s="47"/>
    </row>
    <row r="22" spans="1:5" ht="31" customHeight="1" x14ac:dyDescent="0.45">
      <c r="A22" s="47"/>
      <c r="B22" s="47"/>
      <c r="C22" s="47"/>
      <c r="D22" s="47"/>
      <c r="E22" s="47"/>
    </row>
    <row r="23" spans="1:5" ht="31" customHeight="1" x14ac:dyDescent="0.45">
      <c r="A23" s="47"/>
      <c r="B23" s="47"/>
      <c r="C23" s="47"/>
      <c r="D23" s="47"/>
      <c r="E23" s="47"/>
    </row>
    <row r="24" spans="1:5" ht="31" customHeight="1" x14ac:dyDescent="0.45">
      <c r="A24" s="47"/>
      <c r="B24" s="47"/>
      <c r="C24" s="47"/>
      <c r="D24" s="47"/>
      <c r="E24" s="47"/>
    </row>
    <row r="25" spans="1:5" ht="22.5" customHeight="1" x14ac:dyDescent="0.45">
      <c r="A25" s="47"/>
      <c r="B25" s="47"/>
      <c r="C25" s="47"/>
      <c r="D25" s="47"/>
      <c r="E25" s="47"/>
    </row>
    <row r="26" spans="1:5" ht="31" customHeight="1" x14ac:dyDescent="0.45">
      <c r="A26" s="47"/>
      <c r="B26" s="47"/>
      <c r="C26" s="47"/>
      <c r="D26" s="47"/>
      <c r="E26" s="47"/>
    </row>
    <row r="27" spans="1:5" ht="31" customHeight="1" x14ac:dyDescent="0.45">
      <c r="A27" s="47"/>
      <c r="B27" s="47"/>
      <c r="C27" s="47"/>
      <c r="D27" s="47"/>
      <c r="E27" s="47"/>
    </row>
    <row r="28" spans="1:5" ht="31" customHeight="1" x14ac:dyDescent="0.45">
      <c r="A28" s="47"/>
      <c r="B28" s="47"/>
      <c r="C28" s="47"/>
      <c r="D28" s="47"/>
      <c r="E28" s="47"/>
    </row>
    <row r="29" spans="1:5" ht="31" customHeight="1" x14ac:dyDescent="0.45">
      <c r="A29" s="47"/>
      <c r="B29" s="47"/>
      <c r="C29" s="47"/>
      <c r="D29" s="47"/>
      <c r="E29" s="47"/>
    </row>
    <row r="30" spans="1:5" ht="31" customHeight="1" x14ac:dyDescent="0.45">
      <c r="A30" s="48" t="s">
        <v>46</v>
      </c>
      <c r="B30" s="49"/>
      <c r="C30" s="49"/>
      <c r="D30" s="51"/>
      <c r="E30" s="51"/>
    </row>
    <row r="31" spans="1:5" ht="31" customHeight="1" x14ac:dyDescent="0.45">
      <c r="A31" s="47"/>
      <c r="B31" s="47"/>
      <c r="C31" s="47"/>
      <c r="D31" s="47"/>
      <c r="E31" s="47"/>
    </row>
    <row r="32" spans="1:5" ht="31" customHeight="1" x14ac:dyDescent="0.45">
      <c r="A32" s="47"/>
      <c r="B32" s="47"/>
      <c r="C32" s="47"/>
      <c r="D32" s="47"/>
      <c r="E32" s="47"/>
    </row>
    <row r="33" spans="1:5" ht="31" customHeight="1" x14ac:dyDescent="0.45">
      <c r="A33" s="47"/>
      <c r="B33" s="47"/>
      <c r="C33" s="47"/>
      <c r="D33" s="47"/>
      <c r="E33" s="47"/>
    </row>
    <row r="34" spans="1:5" ht="31" customHeight="1" x14ac:dyDescent="0.45">
      <c r="A34" s="47"/>
      <c r="B34" s="47"/>
      <c r="C34" s="47"/>
      <c r="D34" s="47"/>
      <c r="E34" s="47"/>
    </row>
    <row r="35" spans="1:5" ht="31" customHeight="1" x14ac:dyDescent="0.45">
      <c r="A35" s="47"/>
      <c r="B35" s="47"/>
      <c r="C35" s="47"/>
      <c r="D35" s="47"/>
      <c r="E35" s="47"/>
    </row>
    <row r="36" spans="1:5" ht="31" customHeight="1" x14ac:dyDescent="0.45">
      <c r="A36" s="47"/>
      <c r="B36" s="47"/>
      <c r="C36" s="47"/>
      <c r="D36" s="47"/>
      <c r="E36" s="47"/>
    </row>
    <row r="37" spans="1:5" ht="24" customHeight="1" x14ac:dyDescent="0.45">
      <c r="A37" s="47"/>
      <c r="B37" s="47"/>
      <c r="C37" s="47"/>
      <c r="D37" s="47"/>
      <c r="E37" s="47"/>
    </row>
    <row r="38" spans="1:5" ht="24" customHeight="1" x14ac:dyDescent="0.45">
      <c r="A38" s="47"/>
      <c r="B38" s="47"/>
      <c r="C38" s="47"/>
      <c r="D38" s="47"/>
      <c r="E38" s="47"/>
    </row>
    <row r="39" spans="1:5" ht="24" customHeight="1" x14ac:dyDescent="0.45">
      <c r="A39" s="47"/>
      <c r="B39" s="47"/>
      <c r="C39" s="47"/>
      <c r="D39" s="47"/>
      <c r="E39" s="47"/>
    </row>
    <row r="40" spans="1:5" ht="24" customHeight="1" x14ac:dyDescent="0.45">
      <c r="A40" s="47"/>
      <c r="B40" s="47"/>
      <c r="C40" s="47"/>
      <c r="D40" s="47"/>
      <c r="E40" s="47"/>
    </row>
    <row r="41" spans="1:5" ht="24" customHeight="1" x14ac:dyDescent="0.45">
      <c r="A41" s="47"/>
      <c r="B41" s="47"/>
      <c r="C41" s="47"/>
      <c r="D41" s="47"/>
      <c r="E41" s="47"/>
    </row>
    <row r="42" spans="1:5" ht="24" customHeight="1" x14ac:dyDescent="0.45">
      <c r="A42" s="48" t="s">
        <v>47</v>
      </c>
      <c r="B42" s="48"/>
      <c r="C42" s="48"/>
      <c r="D42" s="51"/>
      <c r="E42" s="51"/>
    </row>
    <row r="43" spans="1:5" ht="24" customHeight="1" x14ac:dyDescent="0.45">
      <c r="A43" s="47"/>
      <c r="B43" s="47"/>
      <c r="C43" s="47"/>
      <c r="D43" s="47"/>
      <c r="E43" s="47"/>
    </row>
    <row r="44" spans="1:5" ht="24" customHeight="1" x14ac:dyDescent="0.45">
      <c r="A44" s="47"/>
      <c r="B44" s="47"/>
      <c r="C44" s="47"/>
      <c r="D44" s="47"/>
      <c r="E44" s="47"/>
    </row>
    <row r="45" spans="1:5" ht="24" customHeight="1" x14ac:dyDescent="0.45">
      <c r="A45" s="47"/>
      <c r="B45" s="47"/>
      <c r="C45" s="47"/>
      <c r="D45" s="47"/>
      <c r="E45" s="47"/>
    </row>
    <row r="46" spans="1:5" ht="24" customHeight="1" x14ac:dyDescent="0.45">
      <c r="A46" s="47"/>
      <c r="B46" s="47"/>
      <c r="C46" s="47"/>
      <c r="D46" s="47"/>
      <c r="E46" s="47"/>
    </row>
    <row r="47" spans="1:5" ht="24" customHeight="1" x14ac:dyDescent="0.45">
      <c r="A47" s="47"/>
      <c r="B47" s="47"/>
      <c r="C47" s="47"/>
      <c r="D47" s="47"/>
      <c r="E47" s="47"/>
    </row>
    <row r="48" spans="1:5" ht="24" customHeight="1" x14ac:dyDescent="0.45">
      <c r="A48" s="47"/>
      <c r="B48" s="47"/>
      <c r="C48" s="47"/>
      <c r="D48" s="47"/>
      <c r="E48" s="47"/>
    </row>
    <row r="49" spans="1:5" ht="25" customHeight="1" x14ac:dyDescent="0.45">
      <c r="A49" s="47"/>
      <c r="B49" s="47"/>
      <c r="C49" s="47"/>
      <c r="D49" s="47"/>
      <c r="E49" s="47"/>
    </row>
    <row r="50" spans="1:5" ht="25" customHeight="1" x14ac:dyDescent="0.45">
      <c r="A50" s="47"/>
      <c r="B50" s="47"/>
      <c r="C50" s="47"/>
      <c r="D50" s="47"/>
      <c r="E50" s="47"/>
    </row>
    <row r="51" spans="1:5" ht="25" customHeight="1" x14ac:dyDescent="0.45">
      <c r="A51" s="47"/>
      <c r="B51" s="47"/>
      <c r="C51" s="47"/>
      <c r="D51" s="47"/>
      <c r="E51" s="47"/>
    </row>
    <row r="52" spans="1:5" ht="25" customHeight="1" x14ac:dyDescent="0.45">
      <c r="A52" s="47"/>
      <c r="B52" s="47"/>
      <c r="C52" s="47"/>
      <c r="D52" s="47"/>
      <c r="E52" s="47"/>
    </row>
    <row r="53" spans="1:5" ht="25" customHeight="1" x14ac:dyDescent="0.45">
      <c r="A53" s="47"/>
      <c r="B53" s="47"/>
      <c r="C53" s="47"/>
      <c r="D53" s="47"/>
      <c r="E53" s="4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8</vt:i4>
      </vt:variant>
      <vt:variant>
        <vt:lpstr>Namngivna områden</vt:lpstr>
      </vt:variant>
      <vt:variant>
        <vt:i4>3</vt:i4>
      </vt:variant>
    </vt:vector>
  </HeadingPairs>
  <TitlesOfParts>
    <vt:vector size="11" baseType="lpstr">
      <vt:lpstr>Basuppgifter</vt:lpstr>
      <vt:lpstr>Anställningsinformation</vt:lpstr>
      <vt:lpstr>Löner</vt:lpstr>
      <vt:lpstr>Sjukdagar</vt:lpstr>
      <vt:lpstr>Årets semesterdagar</vt:lpstr>
      <vt:lpstr>Arbetspass timanställda</vt:lpstr>
      <vt:lpstr>Arbetsschema</vt:lpstr>
      <vt:lpstr>HR-kvartalschema</vt:lpstr>
      <vt:lpstr>Baskupppgifter</vt:lpstr>
      <vt:lpstr>Basuppgifter</vt:lpstr>
      <vt:lpstr>Personinformation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Lagerroos</dc:creator>
  <cp:lastModifiedBy>Emil Lagerroos</cp:lastModifiedBy>
  <dcterms:created xsi:type="dcterms:W3CDTF">2022-02-20T09:36:13Z</dcterms:created>
  <dcterms:modified xsi:type="dcterms:W3CDTF">2022-02-21T14:29:56Z</dcterms:modified>
</cp:coreProperties>
</file>